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SA - DOCS\21 Quickstat, Special Release, Infographics\SPECIAL RELEASE\2023\Building Permit\"/>
    </mc:Choice>
  </mc:AlternateContent>
  <xr:revisionPtr revIDLastSave="0" documentId="13_ncr:1_{E2FA2F92-833B-4F9B-8B56-200C8FFF185D}" xr6:coauthVersionLast="47" xr6:coauthVersionMax="47" xr10:uidLastSave="{00000000-0000-0000-0000-000000000000}"/>
  <bookViews>
    <workbookView xWindow="-108" yWindow="-108" windowWidth="23256" windowHeight="12456" firstSheet="2" activeTab="5" xr2:uid="{9D1194E2-3849-4332-A3AD-4584A76B8664}"/>
  </bookViews>
  <sheets>
    <sheet name="TOtal" sheetId="1" state="hidden" r:id="rId1"/>
    <sheet name="Table 1.a" sheetId="3" state="hidden" r:id="rId2"/>
    <sheet name="Table A" sheetId="6" r:id="rId3"/>
    <sheet name="Figures" sheetId="2" state="hidden" r:id="rId4"/>
    <sheet name="Sheet1" sheetId="5" state="hidden" r:id="rId5"/>
    <sheet name="Table 1" sheetId="4" r:id="rId6"/>
  </sheets>
  <definedNames>
    <definedName name="_xlnm._FilterDatabase" localSheetId="3" hidden="1">Figures!$D$116:$E$120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6" i="4" l="1"/>
  <c r="J39" i="4"/>
  <c r="J38" i="4"/>
  <c r="J37" i="4"/>
  <c r="D40" i="4"/>
  <c r="D46" i="4"/>
  <c r="C46" i="4"/>
  <c r="C40" i="4"/>
  <c r="D34" i="4"/>
  <c r="C34" i="4"/>
  <c r="D28" i="4"/>
  <c r="C28" i="4"/>
  <c r="D22" i="4"/>
  <c r="C22" i="4"/>
  <c r="D16" i="4"/>
  <c r="C16" i="4"/>
  <c r="D10" i="4"/>
  <c r="C10" i="4"/>
  <c r="L39" i="4"/>
  <c r="K40" i="4"/>
  <c r="K46" i="4"/>
  <c r="K34" i="4"/>
  <c r="K28" i="4"/>
  <c r="K22" i="4"/>
  <c r="K16" i="4"/>
  <c r="K10" i="4"/>
  <c r="K92" i="4"/>
  <c r="K82" i="4"/>
  <c r="K76" i="4"/>
  <c r="K70" i="4"/>
  <c r="K64" i="4"/>
  <c r="K58" i="4"/>
  <c r="D92" i="4"/>
  <c r="C92" i="4"/>
  <c r="D82" i="4"/>
  <c r="C82" i="4"/>
  <c r="D76" i="4"/>
  <c r="C76" i="4"/>
  <c r="D70" i="4"/>
  <c r="C70" i="4"/>
  <c r="D64" i="4"/>
  <c r="C64" i="4"/>
  <c r="D58" i="4"/>
  <c r="C58" i="4"/>
  <c r="L13" i="4"/>
  <c r="M13" i="4"/>
  <c r="H92" i="4"/>
  <c r="H82" i="4"/>
  <c r="H76" i="4"/>
  <c r="H70" i="4"/>
  <c r="H64" i="4"/>
  <c r="H58" i="4"/>
  <c r="G92" i="4"/>
  <c r="G82" i="4"/>
  <c r="G76" i="4"/>
  <c r="G70" i="4"/>
  <c r="G64" i="4"/>
  <c r="G58" i="4"/>
  <c r="G46" i="4"/>
  <c r="G34" i="4"/>
  <c r="G28" i="4"/>
  <c r="G22" i="4"/>
  <c r="G16" i="4"/>
  <c r="G10" i="4"/>
  <c r="H46" i="4"/>
  <c r="H40" i="4"/>
  <c r="J40" i="4" s="1"/>
  <c r="H34" i="4"/>
  <c r="H28" i="4"/>
  <c r="H22" i="4"/>
  <c r="H16" i="4"/>
  <c r="H10" i="4"/>
  <c r="E24" i="6" l="1"/>
  <c r="C24" i="6"/>
  <c r="E21" i="6"/>
  <c r="C21" i="6"/>
  <c r="E20" i="6"/>
  <c r="C20" i="6"/>
  <c r="E17" i="6"/>
  <c r="C17" i="6"/>
  <c r="E16" i="6"/>
  <c r="C16" i="6"/>
  <c r="E13" i="6"/>
  <c r="C13" i="6"/>
  <c r="E12" i="6"/>
  <c r="C12" i="6"/>
  <c r="E9" i="6"/>
  <c r="C9" i="6"/>
  <c r="E8" i="6"/>
  <c r="C8" i="6"/>
  <c r="C23" i="6"/>
  <c r="C19" i="6"/>
  <c r="C15" i="6"/>
  <c r="C11" i="6"/>
  <c r="C7" i="6"/>
  <c r="E23" i="6"/>
  <c r="E19" i="6"/>
  <c r="E15" i="6"/>
  <c r="E11" i="6"/>
  <c r="E7" i="6"/>
  <c r="G21" i="6"/>
  <c r="G20" i="6"/>
  <c r="G24" i="6"/>
  <c r="G23" i="6"/>
  <c r="G19" i="6"/>
  <c r="G17" i="6"/>
  <c r="G16" i="6"/>
  <c r="G15" i="6"/>
  <c r="G13" i="6"/>
  <c r="G12" i="6"/>
  <c r="G11" i="6"/>
  <c r="G9" i="6"/>
  <c r="G8" i="6"/>
  <c r="G7" i="6"/>
  <c r="E73" i="4"/>
  <c r="F73" i="4"/>
  <c r="J46" i="4"/>
  <c r="I96" i="4" l="1"/>
  <c r="E96" i="4"/>
  <c r="D74" i="2"/>
  <c r="G71" i="2" s="1"/>
  <c r="E122" i="2"/>
  <c r="G119" i="2" s="1"/>
  <c r="F86" i="4"/>
  <c r="F85" i="4"/>
  <c r="G69" i="2" l="1"/>
  <c r="G72" i="2"/>
  <c r="G70" i="2"/>
  <c r="G117" i="2"/>
  <c r="G118" i="2"/>
  <c r="G120" i="2"/>
  <c r="F46" i="4"/>
  <c r="F45" i="4"/>
  <c r="F44" i="4"/>
  <c r="F43" i="4"/>
  <c r="F40" i="4"/>
  <c r="F39" i="4"/>
  <c r="F38" i="4"/>
  <c r="F37" i="4"/>
  <c r="F92" i="4"/>
  <c r="F91" i="4"/>
  <c r="D21" i="6" s="1"/>
  <c r="F90" i="4"/>
  <c r="D20" i="6" s="1"/>
  <c r="F89" i="4"/>
  <c r="D19" i="6" s="1"/>
  <c r="S22" i="5" l="1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K12" i="5"/>
  <c r="T11" i="5"/>
  <c r="T12" i="5" s="1"/>
  <c r="S11" i="5"/>
  <c r="R11" i="5"/>
  <c r="Q11" i="5"/>
  <c r="P11" i="5"/>
  <c r="Q12" i="5" s="1"/>
  <c r="O11" i="5"/>
  <c r="N11" i="5"/>
  <c r="N12" i="5" s="1"/>
  <c r="M11" i="5"/>
  <c r="L11" i="5"/>
  <c r="K11" i="5"/>
  <c r="J11" i="5"/>
  <c r="I11" i="5"/>
  <c r="H11" i="5"/>
  <c r="H12" i="5" s="1"/>
  <c r="G11" i="5"/>
  <c r="F11" i="5"/>
  <c r="E22" i="5"/>
  <c r="D22" i="5"/>
  <c r="C22" i="5"/>
  <c r="E11" i="5"/>
  <c r="E12" i="5" s="1"/>
  <c r="D11" i="5"/>
  <c r="C11" i="5"/>
  <c r="S9" i="2" l="1"/>
  <c r="S8" i="2"/>
  <c r="S7" i="2"/>
  <c r="S6" i="2"/>
  <c r="P16" i="2"/>
  <c r="P15" i="2"/>
  <c r="P14" i="2"/>
  <c r="P13" i="2"/>
  <c r="N16" i="2"/>
  <c r="N15" i="2"/>
  <c r="N14" i="2"/>
  <c r="N13" i="2"/>
  <c r="K16" i="2"/>
  <c r="K15" i="2"/>
  <c r="K14" i="2"/>
  <c r="K13" i="2"/>
  <c r="H16" i="2"/>
  <c r="H15" i="2"/>
  <c r="H14" i="2"/>
  <c r="H13" i="2"/>
  <c r="M92" i="4" l="1"/>
  <c r="M82" i="4"/>
  <c r="M70" i="4"/>
  <c r="M96" i="4"/>
  <c r="H24" i="6" s="1"/>
  <c r="J96" i="4"/>
  <c r="F24" i="6" s="1"/>
  <c r="F96" i="4"/>
  <c r="D24" i="6" s="1"/>
  <c r="M95" i="4"/>
  <c r="H23" i="6" s="1"/>
  <c r="L95" i="4"/>
  <c r="J95" i="4"/>
  <c r="F23" i="6" s="1"/>
  <c r="I95" i="4"/>
  <c r="F95" i="4"/>
  <c r="D23" i="6" s="1"/>
  <c r="E95" i="4"/>
  <c r="M91" i="4"/>
  <c r="H21" i="6" s="1"/>
  <c r="J91" i="4"/>
  <c r="F21" i="6" s="1"/>
  <c r="I91" i="4"/>
  <c r="E91" i="4"/>
  <c r="M90" i="4"/>
  <c r="H20" i="6" s="1"/>
  <c r="L90" i="4"/>
  <c r="J90" i="4"/>
  <c r="F20" i="6" s="1"/>
  <c r="I90" i="4"/>
  <c r="E90" i="4"/>
  <c r="M89" i="4"/>
  <c r="H19" i="6" s="1"/>
  <c r="L89" i="4"/>
  <c r="J89" i="4"/>
  <c r="F19" i="6" s="1"/>
  <c r="I89" i="4"/>
  <c r="E89" i="4"/>
  <c r="M86" i="4"/>
  <c r="L86" i="4"/>
  <c r="J86" i="4"/>
  <c r="I86" i="4"/>
  <c r="E86" i="4"/>
  <c r="M85" i="4"/>
  <c r="L85" i="4"/>
  <c r="J85" i="4"/>
  <c r="I85" i="4"/>
  <c r="E85" i="4"/>
  <c r="M81" i="4"/>
  <c r="L81" i="4"/>
  <c r="J81" i="4"/>
  <c r="I81" i="4"/>
  <c r="F81" i="4"/>
  <c r="E81" i="4"/>
  <c r="M80" i="4"/>
  <c r="L80" i="4"/>
  <c r="J80" i="4"/>
  <c r="I80" i="4"/>
  <c r="F80" i="4"/>
  <c r="E80" i="4"/>
  <c r="M79" i="4"/>
  <c r="L79" i="4"/>
  <c r="J79" i="4"/>
  <c r="I79" i="4"/>
  <c r="F79" i="4"/>
  <c r="E79" i="4"/>
  <c r="M75" i="4"/>
  <c r="L75" i="4"/>
  <c r="J75" i="4"/>
  <c r="I75" i="4"/>
  <c r="F75" i="4"/>
  <c r="E75" i="4"/>
  <c r="M74" i="4"/>
  <c r="L74" i="4"/>
  <c r="J74" i="4"/>
  <c r="I74" i="4"/>
  <c r="F74" i="4"/>
  <c r="E74" i="4"/>
  <c r="M73" i="4"/>
  <c r="L73" i="4"/>
  <c r="J73" i="4"/>
  <c r="I73" i="4"/>
  <c r="M69" i="4"/>
  <c r="L69" i="4"/>
  <c r="I69" i="4"/>
  <c r="J69" i="4"/>
  <c r="F69" i="4"/>
  <c r="E69" i="4"/>
  <c r="M68" i="4"/>
  <c r="L68" i="4"/>
  <c r="J68" i="4"/>
  <c r="I68" i="4"/>
  <c r="F68" i="4"/>
  <c r="E68" i="4"/>
  <c r="M67" i="4"/>
  <c r="L67" i="4"/>
  <c r="J67" i="4"/>
  <c r="I67" i="4"/>
  <c r="F67" i="4"/>
  <c r="E67" i="4"/>
  <c r="M63" i="4"/>
  <c r="L63" i="4"/>
  <c r="J63" i="4"/>
  <c r="I63" i="4"/>
  <c r="F63" i="4"/>
  <c r="E63" i="4"/>
  <c r="M62" i="4"/>
  <c r="L62" i="4"/>
  <c r="J62" i="4"/>
  <c r="I62" i="4"/>
  <c r="F62" i="4"/>
  <c r="E62" i="4"/>
  <c r="M61" i="4"/>
  <c r="L61" i="4"/>
  <c r="J61" i="4"/>
  <c r="I61" i="4"/>
  <c r="F61" i="4"/>
  <c r="E61" i="4"/>
  <c r="M57" i="4"/>
  <c r="H17" i="6" s="1"/>
  <c r="J57" i="4"/>
  <c r="F17" i="6" s="1"/>
  <c r="I57" i="4"/>
  <c r="F57" i="4"/>
  <c r="D17" i="6" s="1"/>
  <c r="E57" i="4"/>
  <c r="M56" i="4"/>
  <c r="H16" i="6" s="1"/>
  <c r="L56" i="4"/>
  <c r="J56" i="4"/>
  <c r="F16" i="6" s="1"/>
  <c r="I56" i="4"/>
  <c r="F56" i="4"/>
  <c r="D16" i="6" s="1"/>
  <c r="E56" i="4"/>
  <c r="M55" i="4"/>
  <c r="H15" i="6" s="1"/>
  <c r="L55" i="4"/>
  <c r="J55" i="4"/>
  <c r="F15" i="6" s="1"/>
  <c r="I55" i="4"/>
  <c r="F55" i="4"/>
  <c r="D15" i="6" s="1"/>
  <c r="E55" i="4"/>
  <c r="M45" i="4"/>
  <c r="L45" i="4"/>
  <c r="J45" i="4"/>
  <c r="I45" i="4"/>
  <c r="E45" i="4"/>
  <c r="M44" i="4"/>
  <c r="L44" i="4"/>
  <c r="J44" i="4"/>
  <c r="I44" i="4"/>
  <c r="E44" i="4"/>
  <c r="M43" i="4"/>
  <c r="L43" i="4"/>
  <c r="J43" i="4"/>
  <c r="I43" i="4"/>
  <c r="E43" i="4"/>
  <c r="M39" i="4"/>
  <c r="I39" i="4"/>
  <c r="E39" i="4"/>
  <c r="M38" i="4"/>
  <c r="L38" i="4"/>
  <c r="I38" i="4"/>
  <c r="E38" i="4"/>
  <c r="M37" i="4"/>
  <c r="L37" i="4"/>
  <c r="I37" i="4"/>
  <c r="E37" i="4"/>
  <c r="M33" i="4"/>
  <c r="L33" i="4"/>
  <c r="J33" i="4"/>
  <c r="I33" i="4"/>
  <c r="F33" i="4"/>
  <c r="E33" i="4"/>
  <c r="M32" i="4"/>
  <c r="L32" i="4"/>
  <c r="J32" i="4"/>
  <c r="I32" i="4"/>
  <c r="F32" i="4"/>
  <c r="E32" i="4"/>
  <c r="M31" i="4"/>
  <c r="L31" i="4"/>
  <c r="J31" i="4"/>
  <c r="I31" i="4"/>
  <c r="F31" i="4"/>
  <c r="E31" i="4"/>
  <c r="M27" i="4"/>
  <c r="L27" i="4"/>
  <c r="J27" i="4"/>
  <c r="I27" i="4"/>
  <c r="F27" i="4"/>
  <c r="E27" i="4"/>
  <c r="M26" i="4"/>
  <c r="L26" i="4"/>
  <c r="J26" i="4"/>
  <c r="I26" i="4"/>
  <c r="F26" i="4"/>
  <c r="E26" i="4"/>
  <c r="M25" i="4"/>
  <c r="L25" i="4"/>
  <c r="J25" i="4"/>
  <c r="I25" i="4"/>
  <c r="F25" i="4"/>
  <c r="E25" i="4"/>
  <c r="M21" i="4"/>
  <c r="L21" i="4"/>
  <c r="J21" i="4"/>
  <c r="I21" i="4"/>
  <c r="F21" i="4"/>
  <c r="E21" i="4"/>
  <c r="M20" i="4"/>
  <c r="L20" i="4"/>
  <c r="J20" i="4"/>
  <c r="I20" i="4"/>
  <c r="F20" i="4"/>
  <c r="E20" i="4"/>
  <c r="M19" i="4"/>
  <c r="L19" i="4"/>
  <c r="J19" i="4"/>
  <c r="I19" i="4"/>
  <c r="F19" i="4"/>
  <c r="E19" i="4"/>
  <c r="M15" i="4"/>
  <c r="H13" i="6" s="1"/>
  <c r="J15" i="4"/>
  <c r="F13" i="6" s="1"/>
  <c r="I15" i="4"/>
  <c r="F15" i="4"/>
  <c r="D13" i="6" s="1"/>
  <c r="E15" i="4"/>
  <c r="M14" i="4"/>
  <c r="H12" i="6" s="1"/>
  <c r="L14" i="4"/>
  <c r="J14" i="4"/>
  <c r="F12" i="6" s="1"/>
  <c r="I14" i="4"/>
  <c r="F14" i="4"/>
  <c r="D12" i="6" s="1"/>
  <c r="E14" i="4"/>
  <c r="H11" i="6"/>
  <c r="J13" i="4"/>
  <c r="F11" i="6" s="1"/>
  <c r="I13" i="4"/>
  <c r="F13" i="4"/>
  <c r="D11" i="6" s="1"/>
  <c r="E13" i="4"/>
  <c r="J9" i="4"/>
  <c r="F9" i="6" s="1"/>
  <c r="F9" i="4"/>
  <c r="D9" i="6" s="1"/>
  <c r="M8" i="4"/>
  <c r="H8" i="6" s="1"/>
  <c r="J8" i="4"/>
  <c r="F8" i="6" s="1"/>
  <c r="F8" i="4"/>
  <c r="D8" i="6" s="1"/>
  <c r="M7" i="4"/>
  <c r="H7" i="6" s="1"/>
  <c r="J7" i="4"/>
  <c r="F7" i="6" s="1"/>
  <c r="F7" i="4"/>
  <c r="D7" i="6" s="1"/>
  <c r="M77" i="3"/>
  <c r="M76" i="3"/>
  <c r="M73" i="3"/>
  <c r="M72" i="3"/>
  <c r="M71" i="3"/>
  <c r="M68" i="3"/>
  <c r="M67" i="3"/>
  <c r="M64" i="3"/>
  <c r="M63" i="3"/>
  <c r="M62" i="3"/>
  <c r="M59" i="3"/>
  <c r="M58" i="3"/>
  <c r="M57" i="3"/>
  <c r="M54" i="3"/>
  <c r="M53" i="3"/>
  <c r="M52" i="3"/>
  <c r="M49" i="3"/>
  <c r="M48" i="3"/>
  <c r="M47" i="3"/>
  <c r="M44" i="3"/>
  <c r="M43" i="3"/>
  <c r="M42" i="3"/>
  <c r="M39" i="3"/>
  <c r="M38" i="3"/>
  <c r="M37" i="3"/>
  <c r="M34" i="3"/>
  <c r="M33" i="3"/>
  <c r="M32" i="3"/>
  <c r="M29" i="3"/>
  <c r="M28" i="3"/>
  <c r="M27" i="3"/>
  <c r="M24" i="3"/>
  <c r="M23" i="3"/>
  <c r="M22" i="3"/>
  <c r="M19" i="3"/>
  <c r="M18" i="3"/>
  <c r="M17" i="3"/>
  <c r="M14" i="3"/>
  <c r="M13" i="3"/>
  <c r="M12" i="3"/>
  <c r="M9" i="3"/>
  <c r="M8" i="3"/>
  <c r="M7" i="3"/>
  <c r="J77" i="3"/>
  <c r="J76" i="3"/>
  <c r="J73" i="3"/>
  <c r="J72" i="3"/>
  <c r="J71" i="3"/>
  <c r="J68" i="3"/>
  <c r="J67" i="3"/>
  <c r="J64" i="3"/>
  <c r="J63" i="3"/>
  <c r="J62" i="3"/>
  <c r="J59" i="3"/>
  <c r="J58" i="3"/>
  <c r="J57" i="3"/>
  <c r="J54" i="3"/>
  <c r="J53" i="3"/>
  <c r="J52" i="3"/>
  <c r="J49" i="3"/>
  <c r="J48" i="3"/>
  <c r="J47" i="3"/>
  <c r="J44" i="3"/>
  <c r="J43" i="3"/>
  <c r="J42" i="3"/>
  <c r="J39" i="3"/>
  <c r="J38" i="3"/>
  <c r="J37" i="3"/>
  <c r="J34" i="3"/>
  <c r="J33" i="3"/>
  <c r="J32" i="3"/>
  <c r="J29" i="3"/>
  <c r="J28" i="3"/>
  <c r="J27" i="3"/>
  <c r="J24" i="3"/>
  <c r="J23" i="3"/>
  <c r="J22" i="3"/>
  <c r="J19" i="3"/>
  <c r="J18" i="3"/>
  <c r="J17" i="3"/>
  <c r="J14" i="3"/>
  <c r="J13" i="3"/>
  <c r="J12" i="3"/>
  <c r="J9" i="3"/>
  <c r="J8" i="3"/>
  <c r="J7" i="3"/>
  <c r="F73" i="3"/>
  <c r="F72" i="3"/>
  <c r="F71" i="3"/>
  <c r="F68" i="3"/>
  <c r="F67" i="3"/>
  <c r="F39" i="3"/>
  <c r="F38" i="3"/>
  <c r="F37" i="3"/>
  <c r="F34" i="3"/>
  <c r="F33" i="3"/>
  <c r="F32" i="3"/>
  <c r="F77" i="3"/>
  <c r="F76" i="3"/>
  <c r="F64" i="3"/>
  <c r="F63" i="3"/>
  <c r="F62" i="3"/>
  <c r="F59" i="3"/>
  <c r="F58" i="3"/>
  <c r="F57" i="3"/>
  <c r="F54" i="3"/>
  <c r="F53" i="3"/>
  <c r="F52" i="3"/>
  <c r="F49" i="3"/>
  <c r="F48" i="3"/>
  <c r="F47" i="3"/>
  <c r="F44" i="3"/>
  <c r="F43" i="3"/>
  <c r="F42" i="3"/>
  <c r="F29" i="3"/>
  <c r="F28" i="3"/>
  <c r="F27" i="3"/>
  <c r="F24" i="3"/>
  <c r="F23" i="3"/>
  <c r="F22" i="3"/>
  <c r="F19" i="3"/>
  <c r="F18" i="3"/>
  <c r="F17" i="3"/>
  <c r="F14" i="3"/>
  <c r="F13" i="3"/>
  <c r="F12" i="3"/>
  <c r="F9" i="3"/>
  <c r="F8" i="3"/>
  <c r="F7" i="3"/>
  <c r="L68" i="3"/>
  <c r="L67" i="3"/>
  <c r="L64" i="3"/>
  <c r="L63" i="3"/>
  <c r="L62" i="3"/>
  <c r="L59" i="3"/>
  <c r="L58" i="3"/>
  <c r="L57" i="3"/>
  <c r="L54" i="3"/>
  <c r="L53" i="3"/>
  <c r="L52" i="3"/>
  <c r="L49" i="3"/>
  <c r="L48" i="3"/>
  <c r="L47" i="3"/>
  <c r="L39" i="3"/>
  <c r="L38" i="3"/>
  <c r="L37" i="3"/>
  <c r="L34" i="3"/>
  <c r="L33" i="3"/>
  <c r="L32" i="3"/>
  <c r="L29" i="3"/>
  <c r="L28" i="3"/>
  <c r="L27" i="3"/>
  <c r="L24" i="3"/>
  <c r="L23" i="3"/>
  <c r="L22" i="3"/>
  <c r="L19" i="3"/>
  <c r="L18" i="3"/>
  <c r="L17" i="3"/>
  <c r="L77" i="3"/>
  <c r="L76" i="3"/>
  <c r="L73" i="3"/>
  <c r="L72" i="3"/>
  <c r="L71" i="3"/>
  <c r="L44" i="3"/>
  <c r="L43" i="3"/>
  <c r="L42" i="3"/>
  <c r="L14" i="3"/>
  <c r="L13" i="3"/>
  <c r="L12" i="3"/>
  <c r="I68" i="3"/>
  <c r="I67" i="3"/>
  <c r="I64" i="3"/>
  <c r="I63" i="3"/>
  <c r="I62" i="3"/>
  <c r="I59" i="3"/>
  <c r="I58" i="3"/>
  <c r="I57" i="3"/>
  <c r="I54" i="3"/>
  <c r="I53" i="3"/>
  <c r="I52" i="3"/>
  <c r="I49" i="3"/>
  <c r="I48" i="3"/>
  <c r="I47" i="3"/>
  <c r="I39" i="3"/>
  <c r="I38" i="3"/>
  <c r="I37" i="3"/>
  <c r="I34" i="3"/>
  <c r="I33" i="3"/>
  <c r="I32" i="3"/>
  <c r="I29" i="3"/>
  <c r="I28" i="3"/>
  <c r="I27" i="3"/>
  <c r="I24" i="3"/>
  <c r="I23" i="3"/>
  <c r="I22" i="3"/>
  <c r="I19" i="3"/>
  <c r="I18" i="3"/>
  <c r="I17" i="3"/>
  <c r="I77" i="3"/>
  <c r="I76" i="3"/>
  <c r="I73" i="3"/>
  <c r="I72" i="3"/>
  <c r="I71" i="3"/>
  <c r="I44" i="3"/>
  <c r="I43" i="3"/>
  <c r="I42" i="3"/>
  <c r="I14" i="3"/>
  <c r="I13" i="3"/>
  <c r="I12" i="3"/>
  <c r="E68" i="3"/>
  <c r="E67" i="3"/>
  <c r="E64" i="3"/>
  <c r="E63" i="3"/>
  <c r="E62" i="3"/>
  <c r="E59" i="3"/>
  <c r="E58" i="3"/>
  <c r="E57" i="3"/>
  <c r="E54" i="3"/>
  <c r="E53" i="3"/>
  <c r="E52" i="3"/>
  <c r="E49" i="3"/>
  <c r="E48" i="3"/>
  <c r="E47" i="3"/>
  <c r="E39" i="3"/>
  <c r="E38" i="3"/>
  <c r="E37" i="3"/>
  <c r="E34" i="3"/>
  <c r="E33" i="3"/>
  <c r="E32" i="3"/>
  <c r="E29" i="3"/>
  <c r="E28" i="3"/>
  <c r="E27" i="3"/>
  <c r="E24" i="3"/>
  <c r="E23" i="3"/>
  <c r="E22" i="3"/>
  <c r="E19" i="3"/>
  <c r="E17" i="3"/>
  <c r="E18" i="3"/>
  <c r="E77" i="3"/>
  <c r="E76" i="3"/>
  <c r="E73" i="3"/>
  <c r="E72" i="3"/>
  <c r="E71" i="3"/>
  <c r="E44" i="3"/>
  <c r="E43" i="3"/>
  <c r="E42" i="3"/>
  <c r="E14" i="3"/>
  <c r="E13" i="3"/>
  <c r="E12" i="3"/>
  <c r="J92" i="4" l="1"/>
  <c r="J82" i="4"/>
  <c r="F82" i="4"/>
  <c r="F76" i="4"/>
  <c r="J76" i="4"/>
  <c r="M76" i="4"/>
  <c r="M64" i="4"/>
  <c r="F34" i="4"/>
  <c r="F70" i="4"/>
  <c r="F64" i="4"/>
  <c r="J70" i="4"/>
  <c r="J64" i="4"/>
  <c r="M46" i="4"/>
  <c r="F58" i="4"/>
  <c r="J58" i="4"/>
  <c r="M58" i="4"/>
  <c r="M40" i="4"/>
  <c r="J34" i="4"/>
  <c r="M34" i="4"/>
  <c r="J22" i="4"/>
  <c r="J16" i="4"/>
  <c r="J28" i="4"/>
  <c r="F28" i="4"/>
  <c r="M22" i="4"/>
  <c r="M28" i="4"/>
  <c r="F16" i="4"/>
  <c r="M16" i="4"/>
  <c r="F22" i="4"/>
  <c r="F10" i="4"/>
  <c r="J10" i="4"/>
  <c r="M10" i="4"/>
  <c r="M9" i="4"/>
  <c r="H9" i="6" s="1"/>
  <c r="L15" i="4"/>
  <c r="L91" i="4"/>
  <c r="L57" i="4"/>
  <c r="G54" i="3" l="1"/>
  <c r="AL38" i="2" l="1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K9" i="3"/>
  <c r="G8" i="1"/>
  <c r="D8" i="1"/>
  <c r="I18" i="1"/>
  <c r="G18" i="1"/>
  <c r="D18" i="1"/>
  <c r="G13" i="1"/>
  <c r="D13" i="1"/>
  <c r="H100" i="2" l="1"/>
  <c r="D100" i="2"/>
  <c r="AJ10" i="2" l="1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R10" i="2"/>
  <c r="Q10" i="2"/>
  <c r="P10" i="2"/>
  <c r="O10" i="2"/>
  <c r="N10" i="2"/>
  <c r="M10" i="2"/>
  <c r="L10" i="2"/>
  <c r="K10" i="2"/>
  <c r="J10" i="2"/>
  <c r="J11" i="2" s="1"/>
  <c r="I10" i="2"/>
  <c r="H10" i="2"/>
  <c r="G10" i="2"/>
  <c r="F10" i="2"/>
  <c r="E10" i="2"/>
  <c r="S10" i="2" s="1"/>
  <c r="D10" i="2"/>
  <c r="C10" i="2"/>
  <c r="H50" i="2"/>
  <c r="I48" i="2" s="1"/>
  <c r="D50" i="2"/>
  <c r="E45" i="2" s="1"/>
  <c r="AA11" i="2" l="1"/>
  <c r="H18" i="2"/>
  <c r="N18" i="2"/>
  <c r="AD11" i="2"/>
  <c r="E18" i="2"/>
  <c r="A7" i="2"/>
  <c r="A6" i="2"/>
  <c r="A8" i="2"/>
  <c r="A9" i="2"/>
  <c r="M11" i="2"/>
  <c r="X11" i="2"/>
  <c r="K18" i="2"/>
  <c r="G11" i="2"/>
  <c r="L11" i="2"/>
  <c r="P11" i="2"/>
  <c r="N11" i="2"/>
  <c r="H11" i="2"/>
  <c r="K11" i="2"/>
  <c r="AE11" i="2"/>
  <c r="E47" i="2"/>
  <c r="E46" i="2"/>
  <c r="E48" i="2"/>
  <c r="Y11" i="2"/>
  <c r="AH11" i="2"/>
  <c r="I45" i="2"/>
  <c r="I44" i="2"/>
  <c r="AB11" i="2"/>
  <c r="O11" i="2"/>
  <c r="F11" i="2"/>
  <c r="I11" i="2"/>
  <c r="I46" i="2"/>
  <c r="E44" i="2"/>
  <c r="I47" i="2"/>
  <c r="S38" i="2" l="1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I7" i="1"/>
  <c r="J24" i="1"/>
  <c r="J23" i="1"/>
  <c r="J21" i="1"/>
  <c r="J20" i="1"/>
  <c r="J19" i="1"/>
  <c r="J17" i="1"/>
  <c r="J16" i="1"/>
  <c r="J15" i="1"/>
  <c r="J12" i="1"/>
  <c r="J11" i="1"/>
  <c r="J10" i="1"/>
  <c r="J6" i="1"/>
  <c r="J5" i="1"/>
  <c r="H24" i="1"/>
  <c r="H23" i="1"/>
  <c r="H21" i="1"/>
  <c r="H20" i="1"/>
  <c r="H19" i="1"/>
  <c r="H17" i="1"/>
  <c r="H16" i="1"/>
  <c r="H15" i="1"/>
  <c r="H12" i="1"/>
  <c r="H11" i="1"/>
  <c r="H10" i="1"/>
  <c r="H7" i="1"/>
  <c r="H6" i="1"/>
  <c r="H5" i="1"/>
  <c r="E24" i="1"/>
  <c r="E23" i="1"/>
  <c r="E17" i="1"/>
  <c r="E16" i="1"/>
  <c r="E15" i="1"/>
  <c r="E12" i="1"/>
  <c r="E11" i="1"/>
  <c r="E10" i="1"/>
  <c r="E7" i="1"/>
  <c r="E6" i="1"/>
  <c r="E5" i="1"/>
  <c r="N39" i="2" l="1"/>
  <c r="H39" i="2"/>
  <c r="H28" i="2"/>
  <c r="T28" i="2"/>
  <c r="E28" i="2"/>
  <c r="N28" i="2"/>
  <c r="E39" i="2"/>
  <c r="K39" i="2"/>
  <c r="Q28" i="2"/>
  <c r="K28" i="2"/>
  <c r="Q39" i="2"/>
  <c r="J7" i="1"/>
  <c r="I8" i="1"/>
  <c r="J8" i="1" s="1"/>
</calcChain>
</file>

<file path=xl/sharedStrings.xml><?xml version="1.0" encoding="utf-8"?>
<sst xmlns="http://schemas.openxmlformats.org/spreadsheetml/2006/main" count="757" uniqueCount="105">
  <si>
    <t>Type of Construction</t>
  </si>
  <si>
    <t>First Quarter 2022r</t>
  </si>
  <si>
    <t>Fourth Quarter 2022r</t>
  </si>
  <si>
    <t>First Quarter 2023p</t>
  </si>
  <si>
    <t>Total</t>
  </si>
  <si>
    <t xml:space="preserve"> </t>
  </si>
  <si>
    <t>Number</t>
  </si>
  <si>
    <t>Floor Area (sq.m)</t>
  </si>
  <si>
    <t>Value (PhP '000)</t>
  </si>
  <si>
    <t>Residential</t>
  </si>
  <si>
    <t>Non-residential</t>
  </si>
  <si>
    <t>Addition</t>
  </si>
  <si>
    <t>Alteration &amp; Repair</t>
  </si>
  <si>
    <t>First Quarter 2021</t>
  </si>
  <si>
    <t xml:space="preserve"> - </t>
  </si>
  <si>
    <t>Fourth Quarter 2021</t>
  </si>
  <si>
    <t>Non-Residential</t>
  </si>
  <si>
    <t>Floor Area</t>
  </si>
  <si>
    <t>Value</t>
  </si>
  <si>
    <t>(sq.m.)</t>
  </si>
  <si>
    <t>(PhP1,000)</t>
  </si>
  <si>
    <t xml:space="preserve">Cebu            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</si>
  <si>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</si>
  <si>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</si>
  <si>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</si>
  <si>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>Alteration and Repair</t>
  </si>
  <si>
    <t>Demolition/Moving</t>
  </si>
  <si>
    <t>Q1 2023</t>
  </si>
  <si>
    <t>Single</t>
  </si>
  <si>
    <t>Duplex/Quadruplex</t>
  </si>
  <si>
    <t>RESIDENTIAL</t>
  </si>
  <si>
    <t>Apartment/Accessoria</t>
  </si>
  <si>
    <t>Residential Condominium</t>
  </si>
  <si>
    <t>Other Residential</t>
  </si>
  <si>
    <t>Commercial</t>
  </si>
  <si>
    <t>Industrial</t>
  </si>
  <si>
    <t>NON-RESIDENTIAL</t>
  </si>
  <si>
    <t>Institutional</t>
  </si>
  <si>
    <t>Agricultural</t>
  </si>
  <si>
    <t>Other Non-Residential</t>
  </si>
  <si>
    <t>Fig 1</t>
  </si>
  <si>
    <t>residential by type</t>
  </si>
  <si>
    <t>Duplex/
Quadruplex</t>
  </si>
  <si>
    <t>Apartment/
Accessoria</t>
  </si>
  <si>
    <t>Residential 
Condominium</t>
  </si>
  <si>
    <t>Other 
Residential</t>
  </si>
  <si>
    <t>non-residential by type</t>
  </si>
  <si>
    <t>No</t>
  </si>
  <si>
    <t>a. Residential Constructions</t>
  </si>
  <si>
    <t xml:space="preserve">    b. Non-residential Constructions</t>
  </si>
  <si>
    <t>Q1 2022</t>
  </si>
  <si>
    <t>Source: Philippine Statistics Authority</t>
  </si>
  <si>
    <t>Domain</t>
  </si>
  <si>
    <t>No of Cons</t>
  </si>
  <si>
    <t>City of Cebu</t>
  </si>
  <si>
    <t>City of Mandaue</t>
  </si>
  <si>
    <t>City of Lapu-Lapu</t>
  </si>
  <si>
    <t>Cebu</t>
  </si>
  <si>
    <t>p - preliminary</t>
  </si>
  <si>
    <t>Fig 3</t>
  </si>
  <si>
    <t>Fig 5</t>
  </si>
  <si>
    <t>TABLE 1 Compatative Construction Statistics by Type of Construction</t>
  </si>
  <si>
    <t>TOTAL</t>
  </si>
  <si>
    <r>
      <t>First Quarter 2022</t>
    </r>
    <r>
      <rPr>
        <b/>
        <vertAlign val="superscript"/>
        <sz val="11"/>
        <color theme="1"/>
        <rFont val="Arial"/>
        <family val="2"/>
      </rPr>
      <t>r</t>
    </r>
  </si>
  <si>
    <r>
      <t>Fourth Quarter 2022</t>
    </r>
    <r>
      <rPr>
        <b/>
        <vertAlign val="superscript"/>
        <sz val="11"/>
        <color theme="1"/>
        <rFont val="Arial"/>
        <family val="2"/>
      </rPr>
      <t>r</t>
    </r>
  </si>
  <si>
    <r>
      <t>First Quarter 2023</t>
    </r>
    <r>
      <rPr>
        <b/>
        <vertAlign val="superscript"/>
        <sz val="11"/>
        <color theme="1"/>
        <rFont val="Arial"/>
        <family val="2"/>
      </rPr>
      <t>p</t>
    </r>
  </si>
  <si>
    <t>ADDITION</t>
  </si>
  <si>
    <t>ALTERATION &amp; REPAIR</t>
  </si>
  <si>
    <t>Level</t>
  </si>
  <si>
    <t>Percent Share</t>
  </si>
  <si>
    <t>Annual Growth Rate (percent)</t>
  </si>
  <si>
    <t>Q4 2022</t>
  </si>
  <si>
    <r>
      <t>Central Visayas: Fourth Quarter 2020, Third Quarter 2021</t>
    </r>
    <r>
      <rPr>
        <b/>
        <vertAlign val="superscript"/>
        <sz val="11"/>
        <color theme="1"/>
        <rFont val="Arial"/>
        <family val="2"/>
      </rPr>
      <t xml:space="preserve">r </t>
    </r>
    <r>
      <rPr>
        <b/>
        <sz val="11"/>
        <color theme="1"/>
        <rFont val="Arial"/>
        <family val="2"/>
      </rPr>
      <t>and Fourth Quarter 2021</t>
    </r>
    <r>
      <rPr>
        <b/>
        <vertAlign val="superscript"/>
        <sz val="11"/>
        <color theme="1"/>
        <rFont val="Arial"/>
        <family val="2"/>
      </rPr>
      <t>p</t>
    </r>
  </si>
  <si>
    <t>Average Cost per square meter</t>
  </si>
  <si>
    <t>Average Cost per square meter*</t>
  </si>
  <si>
    <t>* - excluding alteration and repair, and other non-residential</t>
  </si>
  <si>
    <t>Note: Details of floor area and value may not add up to their respective totals due to rounding</t>
  </si>
  <si>
    <t>Duplex/ Quadruplex</t>
  </si>
  <si>
    <t>Apartment/ Accessoria</t>
  </si>
  <si>
    <t>Other Non- Residential</t>
  </si>
  <si>
    <t>Value of Cons</t>
  </si>
  <si>
    <t>Table A. Summary of Construction Statistics from Approved Building Permits, Cebu Province (Including HUCs)</t>
  </si>
  <si>
    <t xml:space="preserve"> Number</t>
  </si>
  <si>
    <t xml:space="preserve"> Floor Area (sq.m.)</t>
  </si>
  <si>
    <t xml:space="preserve"> Value (PhP '000)</t>
  </si>
  <si>
    <t xml:space="preserve">  Residential</t>
  </si>
  <si>
    <t xml:space="preserve">   Number</t>
  </si>
  <si>
    <t xml:space="preserve">   Floor Area (sq.m.)</t>
  </si>
  <si>
    <t xml:space="preserve">   Value (PhP '000)</t>
  </si>
  <si>
    <t xml:space="preserve">  Non-residential</t>
  </si>
  <si>
    <t xml:space="preserve">  Addition</t>
  </si>
  <si>
    <t xml:space="preserve">  Alteration &amp; Repair</t>
  </si>
  <si>
    <r>
      <t>Third Quarter 2023</t>
    </r>
    <r>
      <rPr>
        <b/>
        <vertAlign val="superscript"/>
        <sz val="11"/>
        <color theme="1"/>
        <rFont val="Arial"/>
        <family val="2"/>
      </rPr>
      <t>p</t>
    </r>
  </si>
  <si>
    <r>
      <t>Third Quarter 2023</t>
    </r>
    <r>
      <rPr>
        <b/>
        <vertAlign val="superscript"/>
        <sz val="11"/>
        <color rgb="FF000000"/>
        <rFont val="Arial"/>
        <family val="2"/>
      </rPr>
      <t>p</t>
    </r>
  </si>
  <si>
    <r>
      <t>Fourth Quarter 2023</t>
    </r>
    <r>
      <rPr>
        <b/>
        <vertAlign val="superscript"/>
        <sz val="11"/>
        <color theme="1"/>
        <rFont val="Arial"/>
        <family val="2"/>
      </rPr>
      <t>p</t>
    </r>
  </si>
  <si>
    <t>Fourth Quarter 2022</t>
  </si>
  <si>
    <t>Third Quarter 2022</t>
  </si>
  <si>
    <r>
      <t>Cebu Province: Fourth Quarter 2022, Third Quarter 2023</t>
    </r>
    <r>
      <rPr>
        <b/>
        <vertAlign val="superscript"/>
        <sz val="14"/>
        <color theme="1"/>
        <rFont val="Arial"/>
        <family val="2"/>
      </rPr>
      <t xml:space="preserve">p </t>
    </r>
    <r>
      <rPr>
        <b/>
        <sz val="14"/>
        <color theme="1"/>
        <rFont val="Arial"/>
        <family val="2"/>
      </rPr>
      <t>and Fourth Quarter 2023</t>
    </r>
    <r>
      <rPr>
        <b/>
        <vertAlign val="superscript"/>
        <sz val="14"/>
        <color theme="1"/>
        <rFont val="Arial"/>
        <family val="2"/>
      </rPr>
      <t>p</t>
    </r>
  </si>
  <si>
    <r>
      <t>Fourth Quarter 2023</t>
    </r>
    <r>
      <rPr>
        <b/>
        <vertAlign val="superscript"/>
        <sz val="11"/>
        <color rgb="FF000000"/>
        <rFont val="Arial"/>
        <family val="2"/>
      </rPr>
      <t>p</t>
    </r>
  </si>
  <si>
    <r>
      <t>Fourth Quarter 2022, Third Quarter 2023</t>
    </r>
    <r>
      <rPr>
        <vertAlign val="superscript"/>
        <sz val="11"/>
        <color rgb="FF000000"/>
        <rFont val="Arial"/>
        <family val="2"/>
      </rPr>
      <t>p</t>
    </r>
    <r>
      <rPr>
        <sz val="11"/>
        <color rgb="FF000000"/>
        <rFont val="Arial"/>
        <family val="2"/>
      </rPr>
      <t xml:space="preserve"> , and Fourth Quarter 2023</t>
    </r>
    <r>
      <rPr>
        <vertAlign val="superscript"/>
        <sz val="11"/>
        <color rgb="FF000000"/>
        <rFont val="Arial"/>
        <family val="2"/>
      </rPr>
      <t>p</t>
    </r>
  </si>
  <si>
    <r>
      <t>Figure 1: Number of Constructions from Approved Building Permit by Type, Cebu Province (Including HUCs): Fourth Quarter 2023</t>
    </r>
    <r>
      <rPr>
        <b/>
        <vertAlign val="superscript"/>
        <sz val="14"/>
        <color theme="1"/>
        <rFont val="Arial"/>
        <family val="2"/>
      </rPr>
      <t>p</t>
    </r>
  </si>
  <si>
    <r>
      <t>Figure 2: Distribution of Constructions from Approved Building Permits by Domain, Cebu Province: Fourth Quarter 2023</t>
    </r>
    <r>
      <rPr>
        <b/>
        <vertAlign val="superscript"/>
        <sz val="11"/>
        <color theme="1"/>
        <rFont val="Arial"/>
        <family val="2"/>
      </rPr>
      <t>p</t>
    </r>
  </si>
  <si>
    <r>
      <t xml:space="preserve">   Figure 3: Value of Constructions from Approved Building Permit by Type, Cebu Province (Including HUCs): Fourth Quarter 2023</t>
    </r>
    <r>
      <rPr>
        <b/>
        <vertAlign val="superscript"/>
        <sz val="14"/>
        <color theme="1"/>
        <rFont val="Arial"/>
        <family val="2"/>
      </rPr>
      <t>p</t>
    </r>
  </si>
  <si>
    <r>
      <t>Figure 4: Value of Constructions from Approved Building Permits by Domain, Cebu Province: Fourth Quarter 2023</t>
    </r>
    <r>
      <rPr>
        <b/>
        <vertAlign val="superscript"/>
        <sz val="13"/>
        <color theme="1"/>
        <rFont val="Arial"/>
        <family val="2"/>
      </rPr>
      <t>p</t>
    </r>
  </si>
  <si>
    <r>
      <t xml:space="preserve">   Figure 5:Average Cost per Square Meter by Type of Construction, Cebu Province (Including HUCs): Fourth Quarter 2023</t>
    </r>
    <r>
      <rPr>
        <b/>
        <vertAlign val="superscript"/>
        <sz val="14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</si>
</sst>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0_);\(0\)"/>
    <numFmt numFmtId="167" formatCode="_(* #,##0_);_(* \(#,##0\);_(* \-??_);_(@_)"/>
    <numFmt numFmtId="168" formatCode="0.0%"/>
    <numFmt numFmtId="169" formatCode="_(* #,##0.00_);_(* \(#,##0.00\);_(* \-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59595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Arial"/>
      <family val="2"/>
    </font>
    <font>
      <b/>
      <vertAlign val="superscript"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rgb="FFA6A6A6"/>
      </top>
      <bottom style="medium">
        <color rgb="FFA6A6A6"/>
      </bottom>
      <diagonal/>
    </border>
    <border>
      <left/>
      <right/>
      <top/>
      <bottom style="medium">
        <color rgb="FFA6A6A6"/>
      </bottom>
      <diagonal/>
    </border>
    <border>
      <left/>
      <right style="medium">
        <color rgb="FFA6A6A6"/>
      </right>
      <top/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7" fontId="4" fillId="0" borderId="0" xfId="0" applyNumberFormat="1" applyFont="1"/>
    <xf numFmtId="167" fontId="4" fillId="0" borderId="1" xfId="0" applyNumberFormat="1" applyFont="1" applyBorder="1"/>
    <xf numFmtId="167" fontId="0" fillId="0" borderId="0" xfId="0" applyNumberFormat="1"/>
    <xf numFmtId="0" fontId="6" fillId="0" borderId="0" xfId="0" applyFont="1"/>
    <xf numFmtId="0" fontId="2" fillId="0" borderId="0" xfId="0" applyFont="1"/>
    <xf numFmtId="3" fontId="2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center" wrapText="1" readingOrder="1"/>
    </xf>
    <xf numFmtId="0" fontId="10" fillId="0" borderId="0" xfId="0" applyFont="1"/>
    <xf numFmtId="2" fontId="0" fillId="0" borderId="0" xfId="0" applyNumberFormat="1"/>
    <xf numFmtId="0" fontId="6" fillId="0" borderId="0" xfId="0" applyFont="1" applyAlignment="1">
      <alignment horizontal="center"/>
    </xf>
    <xf numFmtId="164" fontId="0" fillId="0" borderId="0" xfId="2" applyFont="1"/>
    <xf numFmtId="164" fontId="0" fillId="2" borderId="0" xfId="2" applyFont="1" applyFill="1"/>
    <xf numFmtId="0" fontId="6" fillId="0" borderId="0" xfId="0" applyFont="1" applyAlignment="1">
      <alignment horizontal="center" vertical="center" wrapText="1"/>
    </xf>
    <xf numFmtId="164" fontId="2" fillId="2" borderId="0" xfId="2" applyFont="1" applyFill="1"/>
    <xf numFmtId="0" fontId="14" fillId="0" borderId="0" xfId="0" applyFont="1"/>
    <xf numFmtId="3" fontId="14" fillId="0" borderId="0" xfId="0" applyNumberFormat="1" applyFont="1"/>
    <xf numFmtId="165" fontId="14" fillId="0" borderId="0" xfId="1" applyNumberFormat="1" applyFont="1"/>
    <xf numFmtId="165" fontId="14" fillId="0" borderId="0" xfId="0" applyNumberFormat="1" applyFont="1"/>
    <xf numFmtId="2" fontId="14" fillId="0" borderId="0" xfId="0" applyNumberFormat="1" applyFont="1"/>
    <xf numFmtId="164" fontId="6" fillId="0" borderId="0" xfId="2" applyFont="1" applyFill="1"/>
    <xf numFmtId="164" fontId="14" fillId="0" borderId="0" xfId="2" applyFont="1"/>
    <xf numFmtId="164" fontId="14" fillId="0" borderId="0" xfId="2" applyFont="1" applyFill="1"/>
    <xf numFmtId="167" fontId="14" fillId="0" borderId="0" xfId="0" applyNumberFormat="1" applyFont="1"/>
    <xf numFmtId="0" fontId="6" fillId="0" borderId="0" xfId="0" applyFont="1" applyAlignment="1">
      <alignment horizontal="left" indent="1"/>
    </xf>
    <xf numFmtId="0" fontId="14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14" fillId="0" borderId="0" xfId="0" applyFont="1" applyAlignment="1">
      <alignment horizontal="left" indent="2"/>
    </xf>
    <xf numFmtId="2" fontId="14" fillId="0" borderId="0" xfId="0" applyNumberFormat="1" applyFont="1" applyAlignment="1">
      <alignment horizontal="left" indent="2"/>
    </xf>
    <xf numFmtId="0" fontId="6" fillId="0" borderId="9" xfId="0" applyFont="1" applyBorder="1" applyAlignment="1">
      <alignment horizontal="center" vertical="center" wrapText="1"/>
    </xf>
    <xf numFmtId="0" fontId="14" fillId="0" borderId="10" xfId="0" applyFont="1" applyBorder="1"/>
    <xf numFmtId="3" fontId="14" fillId="0" borderId="10" xfId="0" applyNumberFormat="1" applyFont="1" applyBorder="1"/>
    <xf numFmtId="165" fontId="14" fillId="0" borderId="10" xfId="1" applyNumberFormat="1" applyFont="1" applyBorder="1"/>
    <xf numFmtId="165" fontId="14" fillId="0" borderId="10" xfId="0" applyNumberFormat="1" applyFont="1" applyBorder="1"/>
    <xf numFmtId="0" fontId="14" fillId="0" borderId="0" xfId="0" applyFont="1" applyBorder="1"/>
    <xf numFmtId="3" fontId="14" fillId="0" borderId="0" xfId="0" applyNumberFormat="1" applyFont="1" applyBorder="1"/>
    <xf numFmtId="165" fontId="14" fillId="0" borderId="0" xfId="1" applyNumberFormat="1" applyFont="1" applyBorder="1"/>
    <xf numFmtId="165" fontId="14" fillId="0" borderId="0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8" fontId="14" fillId="0" borderId="0" xfId="1" applyNumberFormat="1" applyFont="1"/>
    <xf numFmtId="167" fontId="10" fillId="0" borderId="0" xfId="0" applyNumberFormat="1" applyFont="1"/>
    <xf numFmtId="167" fontId="10" fillId="0" borderId="1" xfId="0" applyNumberFormat="1" applyFont="1" applyBorder="1"/>
    <xf numFmtId="168" fontId="6" fillId="0" borderId="0" xfId="1" applyNumberFormat="1" applyFont="1" applyFill="1"/>
    <xf numFmtId="164" fontId="14" fillId="2" borderId="0" xfId="2" applyFont="1" applyFill="1"/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  <xf numFmtId="0" fontId="14" fillId="0" borderId="0" xfId="0" applyFont="1" applyAlignment="1"/>
    <xf numFmtId="167" fontId="10" fillId="0" borderId="0" xfId="0" applyNumberFormat="1" applyFont="1" applyBorder="1"/>
    <xf numFmtId="0" fontId="2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3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/>
    </xf>
    <xf numFmtId="169" fontId="14" fillId="0" borderId="0" xfId="0" applyNumberFormat="1" applyFont="1"/>
    <xf numFmtId="0" fontId="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0" fillId="0" borderId="17" xfId="0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3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7" fontId="16" fillId="0" borderId="8" xfId="2" applyNumberFormat="1" applyFont="1" applyFill="1" applyBorder="1" applyAlignment="1" applyProtection="1">
      <alignment horizontal="center" vertical="center" wrapText="1"/>
    </xf>
    <xf numFmtId="167" fontId="16" fillId="0" borderId="8" xfId="2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DECF6"/>
      <color rgb="FF00C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Total Number of Residential Construction: 1,064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Figures!$D$43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C1-4B81-86BE-C85AB6AE25B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5C1-4B81-86BE-C85AB6AE25B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Figures!$C$44:$C$48</c:f>
              <c:strCache>
                <c:ptCount val="5"/>
                <c:pt idx="0">
                  <c:v>Single</c:v>
                </c:pt>
                <c:pt idx="1">
                  <c:v>Duplex/ Quadruplex</c:v>
                </c:pt>
                <c:pt idx="2">
                  <c:v>Apartment/ Accessoria</c:v>
                </c:pt>
                <c:pt idx="3">
                  <c:v>Residential Condominium</c:v>
                </c:pt>
                <c:pt idx="4">
                  <c:v>Other Residential</c:v>
                </c:pt>
              </c:strCache>
            </c:strRef>
          </c:cat>
          <c:val>
            <c:numRef>
              <c:f>Figures!$D$44:$D$48</c:f>
              <c:numCache>
                <c:formatCode>General</c:formatCode>
                <c:ptCount val="5"/>
                <c:pt idx="0">
                  <c:v>977</c:v>
                </c:pt>
                <c:pt idx="1">
                  <c:v>2</c:v>
                </c:pt>
                <c:pt idx="2">
                  <c:v>79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1-4B81-86BE-C85AB6AE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863335936"/>
        <c:axId val="863344256"/>
      </c:barChart>
      <c:catAx>
        <c:axId val="8633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44256"/>
        <c:crosses val="autoZero"/>
        <c:auto val="1"/>
        <c:lblAlgn val="ctr"/>
        <c:lblOffset val="100"/>
        <c:noMultiLvlLbl val="0"/>
      </c:catAx>
      <c:valAx>
        <c:axId val="863344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Construction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3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Total Number of Non-Residential Construction: 482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Figures!$H$43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AD-41F6-B13F-BB4EB215FDE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89E-45D1-86B8-4D52B8B3728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9E-45D1-86B8-4D52B8B3728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CAD-41F6-B13F-BB4EB215FDE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CAD-41F6-B13F-BB4EB215F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Figures!$G$44:$G$48</c:f>
              <c:strCache>
                <c:ptCount val="5"/>
                <c:pt idx="0">
                  <c:v>Commercial</c:v>
                </c:pt>
                <c:pt idx="1">
                  <c:v>Industrial</c:v>
                </c:pt>
                <c:pt idx="2">
                  <c:v>Institutional</c:v>
                </c:pt>
                <c:pt idx="3">
                  <c:v>Agricultural</c:v>
                </c:pt>
                <c:pt idx="4">
                  <c:v>Other Non- Residential</c:v>
                </c:pt>
              </c:strCache>
            </c:strRef>
          </c:cat>
          <c:val>
            <c:numRef>
              <c:f>Figures!$H$44:$H$48</c:f>
              <c:numCache>
                <c:formatCode>General</c:formatCode>
                <c:ptCount val="5"/>
                <c:pt idx="0">
                  <c:v>363</c:v>
                </c:pt>
                <c:pt idx="1">
                  <c:v>78</c:v>
                </c:pt>
                <c:pt idx="2">
                  <c:v>39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E-45D1-86B8-4D52B8B37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923716704"/>
        <c:axId val="923712960"/>
      </c:barChart>
      <c:catAx>
        <c:axId val="9237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2960"/>
        <c:crosses val="autoZero"/>
        <c:auto val="1"/>
        <c:lblAlgn val="ctr"/>
        <c:lblOffset val="100"/>
        <c:noMultiLvlLbl val="0"/>
      </c:catAx>
      <c:valAx>
        <c:axId val="92371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Construction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3881477700873"/>
          <c:y val="8.0298645769127833E-2"/>
          <c:w val="0.70586570428696416"/>
          <c:h val="0.73127857957852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Figures!$D$68</c:f>
              <c:strCache>
                <c:ptCount val="1"/>
                <c:pt idx="0">
                  <c:v>No of Cons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Figures!$C$69:$C$72</c:f>
              <c:strCache>
                <c:ptCount val="4"/>
                <c:pt idx="0">
                  <c:v>City of Mandaue</c:v>
                </c:pt>
                <c:pt idx="1">
                  <c:v>City of Lapu-Lapu</c:v>
                </c:pt>
                <c:pt idx="2">
                  <c:v>City of Cebu</c:v>
                </c:pt>
                <c:pt idx="3">
                  <c:v>Cebu</c:v>
                </c:pt>
              </c:strCache>
            </c:strRef>
          </c:cat>
          <c:val>
            <c:numRef>
              <c:f>Figures!$D$69:$D$72</c:f>
              <c:numCache>
                <c:formatCode>_(* #,##0_);_(* \(#,##0\);_(* \-??_);_(@_)</c:formatCode>
                <c:ptCount val="4"/>
                <c:pt idx="0">
                  <c:v>94</c:v>
                </c:pt>
                <c:pt idx="1">
                  <c:v>138</c:v>
                </c:pt>
                <c:pt idx="2">
                  <c:v>416</c:v>
                </c:pt>
                <c:pt idx="3">
                  <c:v>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2-48D4-B343-E2D886E8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53341408"/>
        <c:axId val="953328096"/>
      </c:barChart>
      <c:catAx>
        <c:axId val="95334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28096"/>
        <c:crossesAt val="0"/>
        <c:auto val="1"/>
        <c:lblAlgn val="ctr"/>
        <c:lblOffset val="100"/>
        <c:noMultiLvlLbl val="0"/>
      </c:catAx>
      <c:valAx>
        <c:axId val="95332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Number of Constructions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\-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>
                <a:latin typeface="Arial" panose="020B0604020202020204" pitchFamily="34" charset="0"/>
                <a:cs typeface="Arial" panose="020B0604020202020204" pitchFamily="34" charset="0"/>
              </a:rPr>
              <a:t>Total Value of Residential</a:t>
            </a:r>
            <a:r>
              <a:rPr lang="en-US" sz="1100" b="1" baseline="0">
                <a:latin typeface="Arial" panose="020B0604020202020204" pitchFamily="34" charset="0"/>
                <a:cs typeface="Arial" panose="020B0604020202020204" pitchFamily="34" charset="0"/>
              </a:rPr>
              <a:t> Constructions: PhP2.51 Billion </a:t>
            </a:r>
            <a:endParaRPr lang="en-US" sz="11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Figures!$D$93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AF-4372-A026-BC45E652B1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AAF-4372-A026-BC45E652B12A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Figures!$C$94:$C$98</c:f>
              <c:strCache>
                <c:ptCount val="5"/>
                <c:pt idx="0">
                  <c:v>Single</c:v>
                </c:pt>
                <c:pt idx="1">
                  <c:v>Duplex/ Quadruplex</c:v>
                </c:pt>
                <c:pt idx="2">
                  <c:v>Apartment/ Accessoria</c:v>
                </c:pt>
                <c:pt idx="3">
                  <c:v>Residential Condominium</c:v>
                </c:pt>
                <c:pt idx="4">
                  <c:v>Other Residential</c:v>
                </c:pt>
              </c:strCache>
            </c:strRef>
          </c:cat>
          <c:val>
            <c:numRef>
              <c:f>Figures!$D$94:$D$98</c:f>
              <c:numCache>
                <c:formatCode>General</c:formatCode>
                <c:ptCount val="5"/>
                <c:pt idx="0">
                  <c:v>1524.2361860000001</c:v>
                </c:pt>
                <c:pt idx="1">
                  <c:v>3.7610269999999999</c:v>
                </c:pt>
                <c:pt idx="2">
                  <c:v>400.85545400000001</c:v>
                </c:pt>
                <c:pt idx="3">
                  <c:v>577.07063700000003</c:v>
                </c:pt>
                <c:pt idx="4">
                  <c:v>3.9246060000000003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F-4372-A026-BC45E652B1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7"/>
        <c:axId val="863335936"/>
        <c:axId val="863344256"/>
      </c:barChart>
      <c:catAx>
        <c:axId val="8633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44256"/>
        <c:crosses val="autoZero"/>
        <c:auto val="1"/>
        <c:lblAlgn val="ctr"/>
        <c:lblOffset val="100"/>
        <c:noMultiLvlLbl val="0"/>
      </c:catAx>
      <c:valAx>
        <c:axId val="863344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of Construction</a:t>
                </a:r>
              </a:p>
              <a:p>
                <a:pPr>
                  <a:defRPr/>
                </a:pPr>
                <a:r>
                  <a:rPr lang="en-US"/>
                  <a:t>in millions PhP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3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Total Value of Non-Residential Constructions: PhP4.08 Billion </a:t>
            </a:r>
            <a:endParaRPr lang="en-PH" sz="1050" b="1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Figures!$H$93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A5-463D-8021-20151919C35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A5-463D-8021-20151919C35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9A5-463D-8021-20151919C35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A5-463D-8021-20151919C35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9A5-463D-8021-20151919C35C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Figures!$G$94:$G$98</c:f>
              <c:strCache>
                <c:ptCount val="5"/>
                <c:pt idx="0">
                  <c:v>Commercial</c:v>
                </c:pt>
                <c:pt idx="1">
                  <c:v>Industrial</c:v>
                </c:pt>
                <c:pt idx="2">
                  <c:v>Institutional</c:v>
                </c:pt>
                <c:pt idx="3">
                  <c:v>Agricultural</c:v>
                </c:pt>
                <c:pt idx="4">
                  <c:v>Other Non- Residential</c:v>
                </c:pt>
              </c:strCache>
            </c:strRef>
          </c:cat>
          <c:val>
            <c:numRef>
              <c:f>Figures!$H$94:$H$98</c:f>
              <c:numCache>
                <c:formatCode>General</c:formatCode>
                <c:ptCount val="5"/>
                <c:pt idx="0">
                  <c:v>2349.8605070000003</c:v>
                </c:pt>
                <c:pt idx="1">
                  <c:v>1515.9366990000001</c:v>
                </c:pt>
                <c:pt idx="2">
                  <c:v>215.47218599999999</c:v>
                </c:pt>
                <c:pt idx="3">
                  <c:v>2.7561339999999999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A5-463D-8021-20151919C3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923716704"/>
        <c:axId val="923712960"/>
      </c:barChart>
      <c:catAx>
        <c:axId val="9237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2960"/>
        <c:crosses val="autoZero"/>
        <c:auto val="1"/>
        <c:lblAlgn val="ctr"/>
        <c:lblOffset val="100"/>
        <c:noMultiLvlLbl val="0"/>
      </c:catAx>
      <c:valAx>
        <c:axId val="92371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Value of Construction</a:t>
                </a:r>
                <a:endParaRPr lang="en-P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/>
                </a:pPr>
                <a:r>
                  <a:rPr lang="en-US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in millions PhP</a:t>
                </a:r>
                <a:endParaRPr lang="en-P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3881477700873"/>
          <c:y val="8.0298645769127833E-2"/>
          <c:w val="0.70586570428696416"/>
          <c:h val="0.693119215058238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Figures!$E$116</c:f>
              <c:strCache>
                <c:ptCount val="1"/>
                <c:pt idx="0">
                  <c:v>Value of Cons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Figures!$D$117:$D$120</c:f>
              <c:strCache>
                <c:ptCount val="4"/>
                <c:pt idx="0">
                  <c:v>City of Mandaue</c:v>
                </c:pt>
                <c:pt idx="1">
                  <c:v>Cebu</c:v>
                </c:pt>
                <c:pt idx="2">
                  <c:v>City of Cebu</c:v>
                </c:pt>
                <c:pt idx="3">
                  <c:v>City of Lapu-Lapu</c:v>
                </c:pt>
              </c:strCache>
            </c:strRef>
          </c:cat>
          <c:val>
            <c:numRef>
              <c:f>Figures!$E$117:$E$120</c:f>
              <c:numCache>
                <c:formatCode>General</c:formatCode>
                <c:ptCount val="4"/>
                <c:pt idx="0">
                  <c:v>0.76577122600000003</c:v>
                </c:pt>
                <c:pt idx="1">
                  <c:v>1.7404492869999997</c:v>
                </c:pt>
                <c:pt idx="2">
                  <c:v>1.7962035630000002</c:v>
                </c:pt>
                <c:pt idx="3">
                  <c:v>2.830685549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2-4E0A-871D-DF6521BAE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953341408"/>
        <c:axId val="953328096"/>
      </c:barChart>
      <c:catAx>
        <c:axId val="95334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28096"/>
        <c:crossesAt val="0"/>
        <c:auto val="1"/>
        <c:lblAlgn val="ctr"/>
        <c:lblOffset val="100"/>
        <c:noMultiLvlLbl val="0"/>
      </c:catAx>
      <c:valAx>
        <c:axId val="95332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of Constructions</a:t>
                </a:r>
              </a:p>
              <a:p>
                <a:pPr>
                  <a:defRPr/>
                </a:pPr>
                <a:r>
                  <a:rPr lang="en-US"/>
                  <a:t>in billion PhP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Average Cost for Residential</a:t>
            </a:r>
            <a:r>
              <a:rPr lang="en-US" sz="1100" b="0" baseline="0">
                <a:latin typeface="Arial" panose="020B0604020202020204" pitchFamily="34" charset="0"/>
                <a:cs typeface="Arial" panose="020B0604020202020204" pitchFamily="34" charset="0"/>
              </a:rPr>
              <a:t> Constructions per square meter: PhP13,447.79	</a:t>
            </a:r>
            <a:endParaRPr lang="en-US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Figures!$D$144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2A2-4A3A-8459-345BCEE4A5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A2-4A3A-8459-345BCEE4A5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A2-4A3A-8459-345BCEE4A5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2A2-4A3A-8459-345BCEE4A509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Figures!$C$145:$C$149</c:f>
              <c:strCache>
                <c:ptCount val="5"/>
                <c:pt idx="0">
                  <c:v>Single</c:v>
                </c:pt>
                <c:pt idx="1">
                  <c:v>Duplex/
Quadruplex</c:v>
                </c:pt>
                <c:pt idx="2">
                  <c:v>Apartment/
Accessoria</c:v>
                </c:pt>
                <c:pt idx="3">
                  <c:v>Residential 
Condominium</c:v>
                </c:pt>
                <c:pt idx="4">
                  <c:v>Other 
Residential</c:v>
                </c:pt>
              </c:strCache>
            </c:strRef>
          </c:cat>
          <c:val>
            <c:numRef>
              <c:f>Figures!$D$145:$D$149</c:f>
              <c:numCache>
                <c:formatCode>General</c:formatCode>
                <c:ptCount val="5"/>
                <c:pt idx="0">
                  <c:v>12350.393676670772</c:v>
                </c:pt>
                <c:pt idx="1">
                  <c:v>12924.491408934708</c:v>
                </c:pt>
                <c:pt idx="2">
                  <c:v>16182.449396471682</c:v>
                </c:pt>
                <c:pt idx="3">
                  <c:v>15668.919519943522</c:v>
                </c:pt>
                <c:pt idx="4">
                  <c:v>4293.8796498905904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A2-4A3A-8459-345BCEE4A5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7"/>
        <c:axId val="863335936"/>
        <c:axId val="863344256"/>
      </c:barChart>
      <c:catAx>
        <c:axId val="86333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44256"/>
        <c:crosses val="autoZero"/>
        <c:auto val="1"/>
        <c:lblAlgn val="ctr"/>
        <c:lblOffset val="100"/>
        <c:noMultiLvlLbl val="0"/>
      </c:catAx>
      <c:valAx>
        <c:axId val="8633442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Cost (PhP)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6333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Average Cost for Non-Residential Constructions per square meter: PhP13,949.07</a:t>
            </a:r>
            <a:endParaRPr lang="en-PH" sz="105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Figures!$H$144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3A-4ADA-8143-17D9C6FC3C4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3A-4ADA-8143-17D9C6FC3C4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3A-4ADA-8143-17D9C6FC3C4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3A-4ADA-8143-17D9C6FC3C47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Figures!$G$145:$G$148</c:f>
              <c:strCache>
                <c:ptCount val="4"/>
                <c:pt idx="0">
                  <c:v>Commercial</c:v>
                </c:pt>
                <c:pt idx="1">
                  <c:v>Industrial</c:v>
                </c:pt>
                <c:pt idx="2">
                  <c:v>Institutional</c:v>
                </c:pt>
                <c:pt idx="3">
                  <c:v>Agricultural</c:v>
                </c:pt>
              </c:strCache>
            </c:strRef>
          </c:cat>
          <c:val>
            <c:numRef>
              <c:f>Figures!$H$145:$H$148</c:f>
              <c:numCache>
                <c:formatCode>General</c:formatCode>
                <c:ptCount val="4"/>
                <c:pt idx="0">
                  <c:v>12207.067568831169</c:v>
                </c:pt>
                <c:pt idx="1">
                  <c:v>18206.388102901612</c:v>
                </c:pt>
                <c:pt idx="2">
                  <c:v>13181.951914841549</c:v>
                </c:pt>
                <c:pt idx="3">
                  <c:v>4089.2195845697329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3A-4ADA-8143-17D9C6FC3C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7"/>
        <c:axId val="923716704"/>
        <c:axId val="923712960"/>
      </c:barChart>
      <c:catAx>
        <c:axId val="92371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2960"/>
        <c:crosses val="autoZero"/>
        <c:auto val="1"/>
        <c:lblAlgn val="ctr"/>
        <c:lblOffset val="100"/>
        <c:noMultiLvlLbl val="0"/>
      </c:catAx>
      <c:valAx>
        <c:axId val="92371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Average Cost (PhP)</a:t>
                </a:r>
                <a:endParaRPr lang="en-PH" sz="10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371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3881477700873"/>
          <c:y val="8.0298645769127833E-2"/>
          <c:w val="0.70586570428696416"/>
          <c:h val="0.73127857957852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Figures!$E$68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6041-46D7-97F2-354910E8E7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4-6041-46D7-97F2-354910E8E7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6041-46D7-97F2-354910E8E79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2-6041-46D7-97F2-354910E8E79E}"/>
              </c:ext>
            </c:extLst>
          </c:dPt>
          <c:cat>
            <c:strRef>
              <c:f>Figures!$C$69:$C$72</c:f>
              <c:strCache>
                <c:ptCount val="4"/>
                <c:pt idx="0">
                  <c:v>City of Mandaue</c:v>
                </c:pt>
                <c:pt idx="1">
                  <c:v>City of Lapu-Lapu</c:v>
                </c:pt>
                <c:pt idx="2">
                  <c:v>City of Cebu</c:v>
                </c:pt>
                <c:pt idx="3">
                  <c:v>Cebu</c:v>
                </c:pt>
              </c:strCache>
            </c:strRef>
          </c:cat>
          <c:val>
            <c:numRef>
              <c:f>Figures!$E$69:$E$72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041-46D7-97F2-354910E8E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53341408"/>
        <c:axId val="953328096"/>
      </c:barChart>
      <c:catAx>
        <c:axId val="953341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28096"/>
        <c:crossesAt val="0"/>
        <c:auto val="1"/>
        <c:lblAlgn val="ctr"/>
        <c:lblOffset val="100"/>
        <c:noMultiLvlLbl val="0"/>
      </c:catAx>
      <c:valAx>
        <c:axId val="95332809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33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DDECF6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354105</xdr:colOff>
      <xdr:row>41</xdr:row>
      <xdr:rowOff>161365</xdr:rowOff>
    </xdr:from>
    <xdr:to>
      <xdr:col>16</xdr:col>
      <xdr:colOff>542364</xdr:colOff>
      <xdr:row>58</xdr:row>
      <xdr:rowOff>143435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60FE4-24EE-44B0-81E3-AB116A020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632012</xdr:colOff>
      <xdr:row>41</xdr:row>
      <xdr:rowOff>161365</xdr:rowOff>
    </xdr:from>
    <xdr:to>
      <xdr:col>24</xdr:col>
      <xdr:colOff>210670</xdr:colOff>
      <xdr:row>58</xdr:row>
      <xdr:rowOff>143435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61BC5A-2E6C-47F5-B9B4-3E94266604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573740</xdr:colOff>
      <xdr:row>68</xdr:row>
      <xdr:rowOff>179293</xdr:rowOff>
    </xdr:from>
    <xdr:to>
      <xdr:col>16</xdr:col>
      <xdr:colOff>67234</xdr:colOff>
      <xdr:row>83</xdr:row>
      <xdr:rowOff>98609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C5B28C-D33D-4F41-89D2-B4DBD2763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582705</xdr:colOff>
      <xdr:row>90</xdr:row>
      <xdr:rowOff>8965</xdr:rowOff>
    </xdr:from>
    <xdr:to>
      <xdr:col>17</xdr:col>
      <xdr:colOff>44823</xdr:colOff>
      <xdr:row>106</xdr:row>
      <xdr:rowOff>170329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44FEA4-462A-4824-851C-A066302CC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134471</xdr:colOff>
      <xdr:row>90</xdr:row>
      <xdr:rowOff>8965</xdr:rowOff>
    </xdr:from>
    <xdr:to>
      <xdr:col>24</xdr:col>
      <xdr:colOff>439270</xdr:colOff>
      <xdr:row>106</xdr:row>
      <xdr:rowOff>170329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F019DC9-C611-4FD7-86A0-B125D2435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573740</xdr:colOff>
      <xdr:row>116</xdr:row>
      <xdr:rowOff>179293</xdr:rowOff>
    </xdr:from>
    <xdr:to>
      <xdr:col>17</xdr:col>
      <xdr:colOff>67234</xdr:colOff>
      <xdr:row>131</xdr:row>
      <xdr:rowOff>98609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D351C6D-890C-447C-9684-30BB79339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140</xdr:row>
      <xdr:rowOff>0</xdr:rowOff>
    </xdr:from>
    <xdr:to>
      <xdr:col>17</xdr:col>
      <xdr:colOff>71718</xdr:colOff>
      <xdr:row>156</xdr:row>
      <xdr:rowOff>161363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BAC8BF6-9C7D-4CFB-A118-69F3FFCCF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161366</xdr:colOff>
      <xdr:row>140</xdr:row>
      <xdr:rowOff>0</xdr:rowOff>
    </xdr:from>
    <xdr:to>
      <xdr:col>24</xdr:col>
      <xdr:colOff>466165</xdr:colOff>
      <xdr:row>156</xdr:row>
      <xdr:rowOff>161363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7164165-E773-4F99-BFB8-8C68F25BE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331695</xdr:colOff>
      <xdr:row>67</xdr:row>
      <xdr:rowOff>116541</xdr:rowOff>
    </xdr:from>
    <xdr:to>
      <xdr:col>23</xdr:col>
      <xdr:colOff>493059</xdr:colOff>
      <xdr:row>83</xdr:row>
      <xdr:rowOff>8965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05AF1BD-D48D-457E-9EBB-EB96A04A9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17930</xdr:colOff>
      <xdr:row>124</xdr:row>
      <xdr:rowOff>17929</xdr:rowOff>
    </xdr:from>
    <xdr:to>
      <xdr:col>16</xdr:col>
      <xdr:colOff>645460</xdr:colOff>
      <xdr:row>127</xdr:row>
      <xdr:rowOff>134470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93CA584B-3CCB-480F-88CA-0CC53F831949}"/>
            </a:ext>
          </a:extLst>
        </xdr:cNvPr>
        <xdr:cNvSpPr txBox="1"/>
      </xdr:nvSpPr>
      <xdr:spPr>
        <a:xfrm>
          <a:off x="9421906" y="15804776"/>
          <a:ext cx="1317813" cy="6544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10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PH" sz="110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Value of Constructions:</a:t>
          </a:r>
        </a:p>
        <a:p>
          <a:r>
            <a:rPr lang="en-PH" sz="11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Php 7.13 Billion</a:t>
          </a:r>
          <a:endParaRPr lang="en-PH" sz="11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0.6498</cdr:x>
      <cdr:y>0.42009</cdr:y>
    </cdr:from>
    <cdr:to>
      <cdr:x>0.91539</cdr:x>
      <cdr:y>0.67009</cdr:y>
    </cdr:to>
    <cdr:sp macro="" textlink="">
      <cdr:nvSpPr>
        <cdr:cNvPr id="2" name="TextBox 10">
          <a:extLst xmlns:a="http://schemas.openxmlformats.org/drawingml/2006/main">
            <a:ext uri="{FF2B5EF4-FFF2-40B4-BE49-F238E27FC236}">
              <a16:creationId xmlns:a16="http://schemas.microsoft.com/office/drawing/2014/main" id="{93CA584B-3CCB-480F-88CA-0CC53F831949}"/>
            </a:ext>
          </a:extLst>
        </cdr:cNvPr>
        <cdr:cNvSpPr txBox="1"/>
      </cdr:nvSpPr>
      <cdr:spPr>
        <a:xfrm xmlns:a="http://schemas.openxmlformats.org/drawingml/2006/main">
          <a:off x="3224306" y="1099671"/>
          <a:ext cx="1317813" cy="6544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PH" sz="1100" b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PH" sz="1100" b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Number of Constructions:</a:t>
          </a:r>
        </a:p>
        <a:p xmlns:a="http://schemas.openxmlformats.org/drawingml/2006/main">
          <a:r>
            <a:rPr lang="en-PH" sz="1100" b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Php 1,699</a:t>
          </a:r>
          <a:endParaRPr lang="en-PH" sz="11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1F1E-F269-4FBE-B93F-6B42810450C5}">
  <dimension ref="B2:M24"/>
  <sheetViews>
    <sheetView workbookViewId="0">
      <selection activeCell="D23" activeCellId="3" sqref="D10 D15 D19 D23"/>
    </sheetView>
  </sheetViews>
  <sheetFormatPr defaultRowHeight="14.4" x14ac:dyDescent="0.3"/>
  <cols>
    <col min="2" max="2" width="18.21875" bestFit="1" customWidth="1"/>
    <col min="3" max="3" width="18.109375" customWidth="1"/>
    <col min="4" max="4" width="19.44140625" customWidth="1"/>
    <col min="5" max="5" width="8.109375" bestFit="1" customWidth="1"/>
    <col min="6" max="6" width="23.77734375" customWidth="1"/>
    <col min="7" max="7" width="20.88671875" customWidth="1"/>
    <col min="8" max="8" width="6.77734375" customWidth="1"/>
    <col min="9" max="9" width="16.77734375" style="12" bestFit="1" customWidth="1"/>
    <col min="10" max="10" width="7.5546875" bestFit="1" customWidth="1"/>
    <col min="11" max="11" width="6.77734375" customWidth="1"/>
    <col min="12" max="12" width="18.109375" customWidth="1"/>
    <col min="13" max="13" width="23.77734375" customWidth="1"/>
  </cols>
  <sheetData>
    <row r="2" spans="2:13" x14ac:dyDescent="0.3">
      <c r="B2" t="s">
        <v>0</v>
      </c>
      <c r="C2" s="12" t="s">
        <v>13</v>
      </c>
      <c r="D2" s="12" t="s">
        <v>1</v>
      </c>
      <c r="E2" s="12"/>
      <c r="F2" s="12" t="s">
        <v>15</v>
      </c>
      <c r="G2" s="12" t="s">
        <v>2</v>
      </c>
      <c r="H2" s="12"/>
      <c r="I2" s="12" t="s">
        <v>3</v>
      </c>
    </row>
    <row r="3" spans="2:13" x14ac:dyDescent="0.3">
      <c r="C3" s="12"/>
      <c r="D3" s="12"/>
      <c r="E3" s="12"/>
      <c r="F3" s="12"/>
      <c r="G3" s="12"/>
      <c r="H3" s="12"/>
    </row>
    <row r="4" spans="2:13" x14ac:dyDescent="0.3">
      <c r="B4" s="12" t="s">
        <v>4</v>
      </c>
      <c r="D4" t="s">
        <v>5</v>
      </c>
      <c r="G4" t="s">
        <v>5</v>
      </c>
      <c r="I4" s="12" t="s">
        <v>5</v>
      </c>
    </row>
    <row r="5" spans="2:13" x14ac:dyDescent="0.3">
      <c r="B5" t="s">
        <v>6</v>
      </c>
      <c r="C5">
        <v>550</v>
      </c>
      <c r="D5" s="1">
        <v>1378</v>
      </c>
      <c r="E5" s="2" t="e">
        <f>(D5/L5-1)*100</f>
        <v>#DIV/0!</v>
      </c>
      <c r="F5" s="1">
        <v>1792</v>
      </c>
      <c r="G5" s="1">
        <v>1732</v>
      </c>
      <c r="H5" s="3" t="e">
        <f>(G5/M5-1)*100</f>
        <v>#DIV/0!</v>
      </c>
      <c r="I5" s="13">
        <v>1710</v>
      </c>
      <c r="J5" s="3">
        <f>(I5/D5-1)*100</f>
        <v>24.092888243831645</v>
      </c>
      <c r="M5" s="1"/>
    </row>
    <row r="6" spans="2:13" x14ac:dyDescent="0.3">
      <c r="B6" t="s">
        <v>7</v>
      </c>
      <c r="C6" s="1">
        <v>120573</v>
      </c>
      <c r="D6" s="1">
        <v>442047</v>
      </c>
      <c r="E6" s="2" t="e">
        <f t="shared" ref="E6:E24" si="0">(D6/L6-1)*100</f>
        <v>#DIV/0!</v>
      </c>
      <c r="F6" s="1">
        <v>328867</v>
      </c>
      <c r="G6" s="1">
        <v>587001</v>
      </c>
      <c r="H6" s="3" t="e">
        <f t="shared" ref="H6:H24" si="1">(G6/M6-1)*100</f>
        <v>#DIV/0!</v>
      </c>
      <c r="I6" s="13">
        <v>740260</v>
      </c>
      <c r="J6" s="3">
        <f>(I6/D6-1)*100</f>
        <v>67.461830981773431</v>
      </c>
      <c r="L6" s="1"/>
      <c r="M6" s="1"/>
    </row>
    <row r="7" spans="2:13" x14ac:dyDescent="0.3">
      <c r="B7" t="s">
        <v>8</v>
      </c>
      <c r="C7" s="1">
        <v>1092112</v>
      </c>
      <c r="D7" s="1">
        <v>5349032</v>
      </c>
      <c r="E7" s="2" t="e">
        <f t="shared" si="0"/>
        <v>#DIV/0!</v>
      </c>
      <c r="F7" s="1">
        <v>3648326</v>
      </c>
      <c r="G7" s="1">
        <v>6790216</v>
      </c>
      <c r="H7" s="3" t="e">
        <f t="shared" si="1"/>
        <v>#DIV/0!</v>
      </c>
      <c r="I7" s="13">
        <f>SUM(I12,I17,I21,I24)</f>
        <v>8914397</v>
      </c>
      <c r="J7" s="3">
        <f>(I7/D7-1)*100</f>
        <v>66.654396533802768</v>
      </c>
      <c r="L7" s="1"/>
      <c r="M7" s="1"/>
    </row>
    <row r="8" spans="2:13" s="17" customFormat="1" x14ac:dyDescent="0.3">
      <c r="D8" s="22">
        <f>D7/D6*1000</f>
        <v>12100.595638020392</v>
      </c>
      <c r="E8" s="19"/>
      <c r="G8" s="22">
        <f>G7/G6*1000</f>
        <v>11567.639578126784</v>
      </c>
      <c r="H8" s="19"/>
      <c r="I8" s="22">
        <f>I7/I6*1000</f>
        <v>12042.25137113987</v>
      </c>
      <c r="J8" s="3">
        <f>(I8/D8-1)*100</f>
        <v>-0.48216028884728868</v>
      </c>
    </row>
    <row r="9" spans="2:13" x14ac:dyDescent="0.3">
      <c r="B9" s="12" t="s">
        <v>9</v>
      </c>
      <c r="C9" t="s">
        <v>5</v>
      </c>
      <c r="E9" s="2"/>
      <c r="F9" t="s">
        <v>5</v>
      </c>
      <c r="H9" s="3"/>
      <c r="J9" s="3"/>
    </row>
    <row r="10" spans="2:13" x14ac:dyDescent="0.3">
      <c r="B10" t="s">
        <v>6</v>
      </c>
      <c r="C10">
        <v>416</v>
      </c>
      <c r="D10">
        <v>933</v>
      </c>
      <c r="E10" s="2" t="e">
        <f t="shared" si="0"/>
        <v>#DIV/0!</v>
      </c>
      <c r="F10" s="1">
        <v>1308</v>
      </c>
      <c r="G10" s="1">
        <v>1207</v>
      </c>
      <c r="H10" s="3" t="e">
        <f t="shared" si="1"/>
        <v>#DIV/0!</v>
      </c>
      <c r="I10" s="13">
        <v>1183</v>
      </c>
      <c r="J10" s="3">
        <f>(I10/D10-1)*100</f>
        <v>26.795284030010723</v>
      </c>
      <c r="M10" s="1"/>
    </row>
    <row r="11" spans="2:13" x14ac:dyDescent="0.3">
      <c r="B11" t="s">
        <v>7</v>
      </c>
      <c r="C11" s="1">
        <v>45055</v>
      </c>
      <c r="D11" s="1">
        <v>222685</v>
      </c>
      <c r="E11" s="2" t="e">
        <f t="shared" si="0"/>
        <v>#DIV/0!</v>
      </c>
      <c r="F11" s="1">
        <v>172962</v>
      </c>
      <c r="G11" s="1">
        <v>270222</v>
      </c>
      <c r="H11" s="3" t="e">
        <f t="shared" si="1"/>
        <v>#DIV/0!</v>
      </c>
      <c r="I11" s="13">
        <v>274979</v>
      </c>
      <c r="J11" s="3">
        <f>(I11/D11-1)*100</f>
        <v>23.483395828187792</v>
      </c>
      <c r="L11" s="1"/>
      <c r="M11" s="1"/>
    </row>
    <row r="12" spans="2:13" x14ac:dyDescent="0.3">
      <c r="B12" t="s">
        <v>8</v>
      </c>
      <c r="C12" s="1">
        <v>449822</v>
      </c>
      <c r="D12" s="1">
        <v>3885597</v>
      </c>
      <c r="E12" s="2" t="e">
        <f t="shared" si="0"/>
        <v>#DIV/0!</v>
      </c>
      <c r="F12" s="1">
        <v>2069131</v>
      </c>
      <c r="G12" s="1">
        <v>3051390</v>
      </c>
      <c r="H12" s="3" t="e">
        <f t="shared" si="1"/>
        <v>#DIV/0!</v>
      </c>
      <c r="I12" s="13">
        <v>4287524</v>
      </c>
      <c r="J12" s="3">
        <f>(I12/D12-1)*100</f>
        <v>10.34402178095155</v>
      </c>
      <c r="L12" s="1"/>
      <c r="M12" s="1"/>
    </row>
    <row r="13" spans="2:13" x14ac:dyDescent="0.3">
      <c r="C13" s="1"/>
      <c r="D13" s="1">
        <f>D12/D11</f>
        <v>17.448849271392326</v>
      </c>
      <c r="E13" s="2"/>
      <c r="F13" s="1"/>
      <c r="G13" s="1">
        <f>G12/G11</f>
        <v>11.292159779736661</v>
      </c>
      <c r="H13" s="3"/>
      <c r="I13" s="13"/>
      <c r="J13" s="3"/>
      <c r="L13" s="1"/>
      <c r="M13" s="1"/>
    </row>
    <row r="14" spans="2:13" x14ac:dyDescent="0.3">
      <c r="B14" s="12" t="s">
        <v>10</v>
      </c>
      <c r="C14" t="s">
        <v>5</v>
      </c>
      <c r="E14" s="2"/>
      <c r="F14" t="s">
        <v>5</v>
      </c>
      <c r="H14" s="3"/>
      <c r="J14" s="3"/>
    </row>
    <row r="15" spans="2:13" x14ac:dyDescent="0.3">
      <c r="B15" t="s">
        <v>6</v>
      </c>
      <c r="C15">
        <v>128</v>
      </c>
      <c r="D15">
        <v>303</v>
      </c>
      <c r="E15" s="2" t="e">
        <f t="shared" si="0"/>
        <v>#DIV/0!</v>
      </c>
      <c r="F15">
        <v>299</v>
      </c>
      <c r="G15">
        <v>436</v>
      </c>
      <c r="H15" s="3" t="e">
        <f t="shared" si="1"/>
        <v>#DIV/0!</v>
      </c>
      <c r="I15" s="12">
        <v>442</v>
      </c>
      <c r="J15" s="3">
        <f>(I15/D15-1)*100</f>
        <v>45.874587458745864</v>
      </c>
    </row>
    <row r="16" spans="2:13" x14ac:dyDescent="0.3">
      <c r="B16" t="s">
        <v>7</v>
      </c>
      <c r="C16" s="1">
        <v>75518</v>
      </c>
      <c r="D16" s="1">
        <v>219307</v>
      </c>
      <c r="E16" s="2" t="e">
        <f t="shared" si="0"/>
        <v>#DIV/0!</v>
      </c>
      <c r="F16" s="1">
        <v>155230</v>
      </c>
      <c r="G16" s="1">
        <v>312456</v>
      </c>
      <c r="H16" s="3" t="e">
        <f t="shared" si="1"/>
        <v>#DIV/0!</v>
      </c>
      <c r="I16" s="13">
        <v>462313</v>
      </c>
      <c r="J16" s="3">
        <f>(I16/D16-1)*100</f>
        <v>110.80631261200051</v>
      </c>
      <c r="L16" s="1"/>
      <c r="M16" s="1"/>
    </row>
    <row r="17" spans="2:13" x14ac:dyDescent="0.3">
      <c r="B17" t="s">
        <v>8</v>
      </c>
      <c r="C17" s="1">
        <v>615862</v>
      </c>
      <c r="D17" s="1">
        <v>1417753</v>
      </c>
      <c r="E17" s="2" t="e">
        <f t="shared" si="0"/>
        <v>#DIV/0!</v>
      </c>
      <c r="F17" s="1">
        <v>1455725</v>
      </c>
      <c r="G17" s="1">
        <v>3478682</v>
      </c>
      <c r="H17" s="3" t="e">
        <f t="shared" si="1"/>
        <v>#DIV/0!</v>
      </c>
      <c r="I17" s="13">
        <v>4350398</v>
      </c>
      <c r="J17" s="3">
        <f>(I17/D17-1)*100</f>
        <v>206.85161660740624</v>
      </c>
      <c r="L17" s="1"/>
      <c r="M17" s="1"/>
    </row>
    <row r="18" spans="2:13" x14ac:dyDescent="0.3">
      <c r="B18" s="12" t="s">
        <v>11</v>
      </c>
      <c r="C18" t="s">
        <v>5</v>
      </c>
      <c r="D18">
        <f>D17/D16</f>
        <v>6.4646956093512751</v>
      </c>
      <c r="E18" s="2"/>
      <c r="F18" t="s">
        <v>5</v>
      </c>
      <c r="G18">
        <f>G17/G16</f>
        <v>11.133349975676575</v>
      </c>
      <c r="H18" s="3"/>
      <c r="I18">
        <f>I17/I16</f>
        <v>9.410070666409986</v>
      </c>
      <c r="J18" s="3"/>
    </row>
    <row r="19" spans="2:13" x14ac:dyDescent="0.3">
      <c r="B19" t="s">
        <v>6</v>
      </c>
      <c r="C19" t="s">
        <v>14</v>
      </c>
      <c r="D19">
        <v>2</v>
      </c>
      <c r="E19" s="2"/>
      <c r="F19">
        <v>5</v>
      </c>
      <c r="G19">
        <v>5</v>
      </c>
      <c r="H19" s="3" t="e">
        <f t="shared" si="1"/>
        <v>#DIV/0!</v>
      </c>
      <c r="I19" s="12">
        <v>7</v>
      </c>
      <c r="J19" s="3">
        <f>(I19/D19-1)*100</f>
        <v>250</v>
      </c>
    </row>
    <row r="20" spans="2:13" x14ac:dyDescent="0.3">
      <c r="B20" t="s">
        <v>7</v>
      </c>
      <c r="C20" t="s">
        <v>14</v>
      </c>
      <c r="D20">
        <v>55</v>
      </c>
      <c r="E20" s="2"/>
      <c r="F20">
        <v>675</v>
      </c>
      <c r="G20" s="1">
        <v>4323</v>
      </c>
      <c r="H20" s="3" t="e">
        <f t="shared" si="1"/>
        <v>#DIV/0!</v>
      </c>
      <c r="I20" s="13">
        <v>2968</v>
      </c>
      <c r="J20" s="3">
        <f>(I20/D20-1)*100</f>
        <v>5296.363636363636</v>
      </c>
    </row>
    <row r="21" spans="2:13" x14ac:dyDescent="0.3">
      <c r="B21" t="s">
        <v>8</v>
      </c>
      <c r="C21" t="s">
        <v>14</v>
      </c>
      <c r="D21">
        <v>466</v>
      </c>
      <c r="E21" s="2"/>
      <c r="F21" s="1">
        <v>6872</v>
      </c>
      <c r="G21" s="1">
        <v>36223</v>
      </c>
      <c r="H21" s="3" t="e">
        <f t="shared" si="1"/>
        <v>#DIV/0!</v>
      </c>
      <c r="I21" s="13">
        <v>27927</v>
      </c>
      <c r="J21" s="3">
        <f>(I21/D21-1)*100</f>
        <v>5892.9184549356223</v>
      </c>
      <c r="M21" s="1"/>
    </row>
    <row r="22" spans="2:13" x14ac:dyDescent="0.3">
      <c r="B22" s="12" t="s">
        <v>12</v>
      </c>
      <c r="C22" t="s">
        <v>5</v>
      </c>
      <c r="E22" s="2"/>
      <c r="F22" t="s">
        <v>5</v>
      </c>
      <c r="H22" s="3"/>
      <c r="J22" s="3"/>
    </row>
    <row r="23" spans="2:13" x14ac:dyDescent="0.3">
      <c r="B23" t="s">
        <v>6</v>
      </c>
      <c r="C23">
        <v>6</v>
      </c>
      <c r="D23">
        <v>140</v>
      </c>
      <c r="E23" s="2" t="e">
        <f t="shared" si="0"/>
        <v>#DIV/0!</v>
      </c>
      <c r="F23">
        <v>180</v>
      </c>
      <c r="G23">
        <v>84</v>
      </c>
      <c r="H23" s="3" t="e">
        <f t="shared" si="1"/>
        <v>#DIV/0!</v>
      </c>
      <c r="I23" s="12">
        <v>78</v>
      </c>
      <c r="J23" s="3">
        <f>(I23/D23-1)*100</f>
        <v>-44.285714285714285</v>
      </c>
    </row>
    <row r="24" spans="2:13" x14ac:dyDescent="0.3">
      <c r="B24" t="s">
        <v>8</v>
      </c>
      <c r="C24" s="1">
        <v>26429</v>
      </c>
      <c r="D24" s="1">
        <v>45215</v>
      </c>
      <c r="E24" s="2" t="e">
        <f t="shared" si="0"/>
        <v>#DIV/0!</v>
      </c>
      <c r="F24" s="1">
        <v>116598</v>
      </c>
      <c r="G24" s="1">
        <v>223920</v>
      </c>
      <c r="H24" s="3" t="e">
        <f t="shared" si="1"/>
        <v>#DIV/0!</v>
      </c>
      <c r="I24" s="13">
        <v>248548</v>
      </c>
      <c r="J24" s="3">
        <f>(I24/D24-1)*100</f>
        <v>449.70253234546061</v>
      </c>
      <c r="L24" s="1"/>
      <c r="M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63CB3-B4F6-435D-B9C9-B3741A939F32}">
  <dimension ref="B1:Q78"/>
  <sheetViews>
    <sheetView zoomScale="70" zoomScaleNormal="70" zoomScaleSheetLayoutView="85" workbookViewId="0">
      <selection activeCell="C12" sqref="C12"/>
    </sheetView>
  </sheetViews>
  <sheetFormatPr defaultRowHeight="13.8" x14ac:dyDescent="0.25"/>
  <cols>
    <col min="1" max="1" width="8.88671875" style="23"/>
    <col min="2" max="2" width="26.5546875" style="23" bestFit="1" customWidth="1"/>
    <col min="3" max="3" width="18.44140625" style="23" bestFit="1" customWidth="1"/>
    <col min="4" max="4" width="19" style="23" bestFit="1" customWidth="1"/>
    <col min="5" max="6" width="10.77734375" style="23" customWidth="1"/>
    <col min="7" max="7" width="20.44140625" style="23" bestFit="1" customWidth="1"/>
    <col min="8" max="8" width="21" style="23" bestFit="1" customWidth="1"/>
    <col min="9" max="10" width="10.77734375" style="23" customWidth="1"/>
    <col min="11" max="11" width="19.21875" style="23" bestFit="1" customWidth="1"/>
    <col min="12" max="13" width="10.77734375" style="23" customWidth="1"/>
    <col min="14" max="16384" width="8.88671875" style="23"/>
  </cols>
  <sheetData>
    <row r="1" spans="2:17" x14ac:dyDescent="0.25">
      <c r="B1" s="81" t="s">
        <v>61</v>
      </c>
      <c r="C1" s="81"/>
      <c r="D1" s="81"/>
      <c r="E1" s="81"/>
      <c r="F1" s="81"/>
      <c r="G1" s="81"/>
      <c r="H1" s="81"/>
      <c r="I1" s="81"/>
      <c r="J1" s="81"/>
      <c r="K1" s="81"/>
      <c r="L1" s="18"/>
      <c r="M1" s="18"/>
      <c r="N1" s="18"/>
      <c r="O1" s="18"/>
      <c r="P1" s="18"/>
      <c r="Q1" s="18"/>
    </row>
    <row r="2" spans="2:17" ht="16.2" x14ac:dyDescent="0.25">
      <c r="B2" s="81" t="s">
        <v>72</v>
      </c>
      <c r="C2" s="81"/>
      <c r="D2" s="81"/>
      <c r="E2" s="81"/>
      <c r="F2" s="81"/>
      <c r="G2" s="81"/>
      <c r="H2" s="81"/>
      <c r="I2" s="81"/>
      <c r="J2" s="81"/>
      <c r="K2" s="81"/>
      <c r="L2" s="18"/>
      <c r="M2" s="18"/>
      <c r="N2" s="18"/>
      <c r="O2" s="18"/>
      <c r="P2" s="18"/>
      <c r="Q2" s="18"/>
    </row>
    <row r="3" spans="2:17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ht="16.2" x14ac:dyDescent="0.25">
      <c r="C4" s="11" t="s">
        <v>13</v>
      </c>
      <c r="D4" s="82" t="s">
        <v>63</v>
      </c>
      <c r="E4" s="82"/>
      <c r="F4" s="82"/>
      <c r="G4" s="11" t="s">
        <v>15</v>
      </c>
      <c r="H4" s="82" t="s">
        <v>64</v>
      </c>
      <c r="I4" s="82"/>
      <c r="J4" s="82"/>
      <c r="K4" s="82" t="s">
        <v>65</v>
      </c>
      <c r="L4" s="82"/>
      <c r="M4" s="82"/>
      <c r="N4" s="18"/>
      <c r="O4" s="18"/>
      <c r="P4" s="18"/>
      <c r="Q4" s="18"/>
    </row>
    <row r="5" spans="2:17" s="21" customFormat="1" ht="55.2" x14ac:dyDescent="0.3">
      <c r="B5" s="21" t="s">
        <v>0</v>
      </c>
      <c r="D5" s="21" t="s">
        <v>68</v>
      </c>
      <c r="E5" s="21" t="s">
        <v>69</v>
      </c>
      <c r="F5" s="21" t="s">
        <v>70</v>
      </c>
      <c r="H5" s="21" t="s">
        <v>68</v>
      </c>
      <c r="I5" s="21" t="s">
        <v>69</v>
      </c>
      <c r="J5" s="21" t="s">
        <v>70</v>
      </c>
      <c r="K5" s="21" t="s">
        <v>68</v>
      </c>
      <c r="L5" s="21" t="s">
        <v>69</v>
      </c>
      <c r="M5" s="21" t="s">
        <v>70</v>
      </c>
    </row>
    <row r="6" spans="2:17" x14ac:dyDescent="0.25">
      <c r="B6" s="11" t="s">
        <v>62</v>
      </c>
      <c r="D6" s="23" t="s">
        <v>5</v>
      </c>
      <c r="H6" s="23" t="s">
        <v>5</v>
      </c>
      <c r="K6" s="11" t="s">
        <v>5</v>
      </c>
    </row>
    <row r="7" spans="2:17" x14ac:dyDescent="0.25">
      <c r="B7" s="23" t="s">
        <v>6</v>
      </c>
      <c r="C7" s="23">
        <v>550</v>
      </c>
      <c r="D7" s="24">
        <v>1378</v>
      </c>
      <c r="E7" s="25">
        <v>100</v>
      </c>
      <c r="F7" s="25">
        <f>(D7/C7-1)*100</f>
        <v>150.54545454545453</v>
      </c>
      <c r="G7" s="24">
        <v>1792</v>
      </c>
      <c r="H7" s="24">
        <v>1732</v>
      </c>
      <c r="I7" s="25">
        <v>100</v>
      </c>
      <c r="J7" s="25">
        <f>(H7/G7-1)*100</f>
        <v>-3.3482142857142905</v>
      </c>
      <c r="K7" s="24">
        <v>1710</v>
      </c>
      <c r="L7" s="25">
        <v>100</v>
      </c>
      <c r="M7" s="26">
        <f>IFERROR((K7/D7-1)*100,100)</f>
        <v>24.092888243831645</v>
      </c>
    </row>
    <row r="8" spans="2:17" x14ac:dyDescent="0.25">
      <c r="B8" s="23" t="s">
        <v>7</v>
      </c>
      <c r="C8" s="24">
        <v>120573</v>
      </c>
      <c r="D8" s="24">
        <v>442047</v>
      </c>
      <c r="E8" s="25">
        <v>100</v>
      </c>
      <c r="F8" s="25">
        <f t="shared" ref="F8:F9" si="0">(D8/C8-1)*100</f>
        <v>266.62188052051454</v>
      </c>
      <c r="G8" s="24">
        <v>328867</v>
      </c>
      <c r="H8" s="24">
        <v>587001</v>
      </c>
      <c r="I8" s="25">
        <v>100</v>
      </c>
      <c r="J8" s="25">
        <f t="shared" ref="J8:J9" si="1">(H8/G8-1)*100</f>
        <v>78.491913144219396</v>
      </c>
      <c r="K8" s="24">
        <v>740260</v>
      </c>
      <c r="L8" s="25">
        <v>100</v>
      </c>
      <c r="M8" s="26">
        <f t="shared" ref="M8:M9" si="2">IFERROR((K8/D8-1)*100,100)</f>
        <v>67.461830981773431</v>
      </c>
    </row>
    <row r="9" spans="2:17" x14ac:dyDescent="0.25">
      <c r="B9" s="23" t="s">
        <v>8</v>
      </c>
      <c r="C9" s="24">
        <v>1092112</v>
      </c>
      <c r="D9" s="24">
        <v>5349032</v>
      </c>
      <c r="E9" s="25">
        <v>100</v>
      </c>
      <c r="F9" s="25">
        <f t="shared" si="0"/>
        <v>389.78786058572751</v>
      </c>
      <c r="G9" s="24">
        <v>3648326</v>
      </c>
      <c r="H9" s="24">
        <v>6790216</v>
      </c>
      <c r="I9" s="25">
        <v>100</v>
      </c>
      <c r="J9" s="25">
        <f t="shared" si="1"/>
        <v>86.118674701767333</v>
      </c>
      <c r="K9" s="24">
        <f>SUM(K14,K44,K73,K77)</f>
        <v>8914397</v>
      </c>
      <c r="L9" s="25">
        <v>100</v>
      </c>
      <c r="M9" s="26">
        <f t="shared" si="2"/>
        <v>66.654396533802768</v>
      </c>
    </row>
    <row r="10" spans="2:17" x14ac:dyDescent="0.25">
      <c r="B10" s="27"/>
      <c r="C10" s="27"/>
      <c r="D10" s="28"/>
      <c r="E10" s="29"/>
      <c r="F10" s="29"/>
      <c r="G10" s="27"/>
      <c r="H10" s="28"/>
      <c r="I10" s="29"/>
      <c r="J10" s="29"/>
      <c r="K10" s="30"/>
      <c r="L10" s="26"/>
      <c r="M10" s="26"/>
    </row>
    <row r="11" spans="2:17" x14ac:dyDescent="0.25">
      <c r="B11" s="32" t="s">
        <v>30</v>
      </c>
      <c r="C11" s="23" t="s">
        <v>5</v>
      </c>
      <c r="E11" s="25"/>
      <c r="F11" s="25"/>
      <c r="G11" s="23" t="s">
        <v>5</v>
      </c>
      <c r="I11" s="26"/>
      <c r="J11" s="25"/>
      <c r="L11" s="26"/>
      <c r="M11" s="26"/>
    </row>
    <row r="12" spans="2:17" x14ac:dyDescent="0.25">
      <c r="B12" s="33" t="s">
        <v>6</v>
      </c>
      <c r="C12" s="23">
        <v>416</v>
      </c>
      <c r="D12" s="23">
        <v>933</v>
      </c>
      <c r="E12" s="25">
        <f>D12/$D$7*100</f>
        <v>67.70682148040639</v>
      </c>
      <c r="F12" s="25">
        <f>(D12/C12-1)*100</f>
        <v>124.27884615384616</v>
      </c>
      <c r="G12" s="24">
        <v>1308</v>
      </c>
      <c r="H12" s="24">
        <v>1207</v>
      </c>
      <c r="I12" s="26">
        <f>H12/$H$7*100</f>
        <v>69.688221709006925</v>
      </c>
      <c r="J12" s="25">
        <f>(H12/G12-1)*100</f>
        <v>-7.7217125382262992</v>
      </c>
      <c r="K12" s="24">
        <v>1183</v>
      </c>
      <c r="L12" s="26">
        <f>K12/$K$7*100</f>
        <v>69.181286549707593</v>
      </c>
      <c r="M12" s="26">
        <f>IFERROR((K12/D12-1)*100,100)</f>
        <v>26.795284030010723</v>
      </c>
    </row>
    <row r="13" spans="2:17" x14ac:dyDescent="0.25">
      <c r="B13" s="33" t="s">
        <v>7</v>
      </c>
      <c r="C13" s="24">
        <v>45055</v>
      </c>
      <c r="D13" s="24">
        <v>222685</v>
      </c>
      <c r="E13" s="25">
        <f>D13/$D$8*100</f>
        <v>50.375865009829269</v>
      </c>
      <c r="F13" s="25">
        <f t="shared" ref="F13:F14" si="3">(D13/C13-1)*100</f>
        <v>394.25147042503602</v>
      </c>
      <c r="G13" s="24">
        <v>172962</v>
      </c>
      <c r="H13" s="24">
        <v>270222</v>
      </c>
      <c r="I13" s="26">
        <f>H13/$H$8*100</f>
        <v>46.034333842702139</v>
      </c>
      <c r="J13" s="25">
        <f t="shared" ref="J13:J14" si="4">(H13/G13-1)*100</f>
        <v>56.232004717799278</v>
      </c>
      <c r="K13" s="24">
        <v>274979</v>
      </c>
      <c r="L13" s="26">
        <f>K13/$K$8*100</f>
        <v>37.146272931132309</v>
      </c>
      <c r="M13" s="26">
        <f t="shared" ref="M13:M14" si="5">IFERROR((K13/D13-1)*100,100)</f>
        <v>23.483395828187792</v>
      </c>
    </row>
    <row r="14" spans="2:17" x14ac:dyDescent="0.25">
      <c r="B14" s="33" t="s">
        <v>8</v>
      </c>
      <c r="C14" s="24">
        <v>449822</v>
      </c>
      <c r="D14" s="24">
        <v>3885597</v>
      </c>
      <c r="E14" s="25">
        <f>D14/$D$9*100</f>
        <v>72.641124599740664</v>
      </c>
      <c r="F14" s="25">
        <f t="shared" si="3"/>
        <v>763.80768392830942</v>
      </c>
      <c r="G14" s="24">
        <v>2069131</v>
      </c>
      <c r="H14" s="24">
        <v>3051390</v>
      </c>
      <c r="I14" s="26">
        <f>H14/$H$9*100</f>
        <v>44.938040262636711</v>
      </c>
      <c r="J14" s="25">
        <f t="shared" si="4"/>
        <v>47.472054693492097</v>
      </c>
      <c r="K14" s="24">
        <v>4287524</v>
      </c>
      <c r="L14" s="26">
        <f>K14/$K$9*100</f>
        <v>48.09662392195456</v>
      </c>
      <c r="M14" s="26">
        <f t="shared" si="5"/>
        <v>10.34402178095155</v>
      </c>
    </row>
    <row r="15" spans="2:17" x14ac:dyDescent="0.25">
      <c r="B15" s="27"/>
      <c r="C15" s="27"/>
      <c r="D15" s="28"/>
      <c r="E15" s="29"/>
      <c r="F15" s="29"/>
      <c r="G15" s="27"/>
      <c r="H15" s="28"/>
      <c r="I15" s="29"/>
      <c r="J15" s="29"/>
      <c r="K15" s="30"/>
      <c r="L15" s="26"/>
      <c r="M15" s="26"/>
    </row>
    <row r="16" spans="2:17" x14ac:dyDescent="0.25">
      <c r="B16" s="34" t="s">
        <v>28</v>
      </c>
      <c r="C16" s="23" t="s">
        <v>5</v>
      </c>
      <c r="E16" s="25"/>
      <c r="F16" s="25"/>
      <c r="G16" s="23" t="s">
        <v>5</v>
      </c>
      <c r="I16" s="26"/>
      <c r="J16" s="25"/>
      <c r="L16" s="26"/>
      <c r="M16" s="26"/>
    </row>
    <row r="17" spans="2:13" x14ac:dyDescent="0.25">
      <c r="B17" s="35" t="s">
        <v>6</v>
      </c>
      <c r="C17" s="31">
        <v>382</v>
      </c>
      <c r="D17" s="31">
        <v>861</v>
      </c>
      <c r="E17" s="25">
        <f>D17/$D$12*100</f>
        <v>92.282958199356912</v>
      </c>
      <c r="F17" s="25">
        <f>(D17/C17-1)*100</f>
        <v>125.39267015706805</v>
      </c>
      <c r="G17" s="31">
        <v>995</v>
      </c>
      <c r="H17" s="31">
        <v>1033</v>
      </c>
      <c r="I17" s="26">
        <f>H17/$H$12*100</f>
        <v>85.584092792046391</v>
      </c>
      <c r="J17" s="25">
        <f>(H17/G17-1)*100</f>
        <v>3.8190954773869246</v>
      </c>
      <c r="K17" s="31">
        <v>1101</v>
      </c>
      <c r="L17" s="26">
        <f>K17/$K$12*100</f>
        <v>93.068469991546905</v>
      </c>
      <c r="M17" s="26">
        <f>IFERROR((K17/D17-1)*100,100)</f>
        <v>27.874564459930305</v>
      </c>
    </row>
    <row r="18" spans="2:13" x14ac:dyDescent="0.25">
      <c r="B18" s="35" t="s">
        <v>7</v>
      </c>
      <c r="C18" s="31">
        <v>41244</v>
      </c>
      <c r="D18" s="31">
        <v>126685</v>
      </c>
      <c r="E18" s="25">
        <f>D18/$D$13*100</f>
        <v>56.889777039315625</v>
      </c>
      <c r="F18" s="25">
        <f t="shared" ref="F18:F19" si="6">(D18/C18-1)*100</f>
        <v>207.15982930850546</v>
      </c>
      <c r="G18" s="31">
        <v>125102</v>
      </c>
      <c r="H18" s="31">
        <v>119338</v>
      </c>
      <c r="I18" s="26">
        <f>H18/$H$13*100</f>
        <v>44.162947502423933</v>
      </c>
      <c r="J18" s="25">
        <f t="shared" ref="J18:J19" si="7">(H18/G18-1)*100</f>
        <v>-4.6074403286917924</v>
      </c>
      <c r="K18" s="31">
        <v>157225</v>
      </c>
      <c r="L18" s="26">
        <f>K18/$K$13*100</f>
        <v>57.177093523505427</v>
      </c>
      <c r="M18" s="26">
        <f t="shared" ref="M18:M19" si="8">IFERROR((K18/D18-1)*100,100)</f>
        <v>24.107037139361399</v>
      </c>
    </row>
    <row r="19" spans="2:13" x14ac:dyDescent="0.25">
      <c r="B19" s="35" t="s">
        <v>8</v>
      </c>
      <c r="C19" s="31">
        <v>394793.83799999999</v>
      </c>
      <c r="D19" s="31">
        <v>1310426.5190000003</v>
      </c>
      <c r="E19" s="25">
        <f>D19/$D$14*100</f>
        <v>33.725229842415473</v>
      </c>
      <c r="F19" s="25">
        <f t="shared" si="6"/>
        <v>231.92679137003154</v>
      </c>
      <c r="G19" s="31">
        <v>1253962.926</v>
      </c>
      <c r="H19" s="31">
        <v>1364200.264</v>
      </c>
      <c r="I19" s="26">
        <f>H19/$H$14*100</f>
        <v>44.707502613563001</v>
      </c>
      <c r="J19" s="25">
        <f t="shared" si="7"/>
        <v>8.7911162056157899</v>
      </c>
      <c r="K19" s="31">
        <v>2402660.7059999998</v>
      </c>
      <c r="L19" s="26">
        <f>K19/$K$14*100</f>
        <v>56.038419983188426</v>
      </c>
      <c r="M19" s="26">
        <f t="shared" si="8"/>
        <v>83.349517974765533</v>
      </c>
    </row>
    <row r="20" spans="2:13" x14ac:dyDescent="0.25">
      <c r="B20" s="36"/>
      <c r="C20" s="27"/>
      <c r="D20" s="28"/>
      <c r="E20" s="29"/>
      <c r="F20" s="29"/>
      <c r="G20" s="27"/>
      <c r="H20" s="28"/>
      <c r="I20" s="29"/>
      <c r="J20" s="29"/>
      <c r="K20" s="28"/>
      <c r="L20" s="26"/>
      <c r="M20" s="26"/>
    </row>
    <row r="21" spans="2:13" x14ac:dyDescent="0.25">
      <c r="B21" s="34" t="s">
        <v>29</v>
      </c>
      <c r="E21" s="25"/>
      <c r="F21" s="25"/>
      <c r="I21" s="26"/>
      <c r="J21" s="25"/>
      <c r="L21" s="26"/>
      <c r="M21" s="26"/>
    </row>
    <row r="22" spans="2:13" x14ac:dyDescent="0.25">
      <c r="B22" s="35" t="s">
        <v>6</v>
      </c>
      <c r="C22" s="31">
        <v>2</v>
      </c>
      <c r="D22" s="31">
        <v>4</v>
      </c>
      <c r="E22" s="25">
        <f>D22/$D$12*100</f>
        <v>0.4287245444801715</v>
      </c>
      <c r="F22" s="25">
        <f>(D22/C22-1)*100</f>
        <v>100</v>
      </c>
      <c r="G22" s="31">
        <v>3</v>
      </c>
      <c r="H22" s="31">
        <v>6</v>
      </c>
      <c r="I22" s="26">
        <f>H22/$H$12*100</f>
        <v>0.4971002485501243</v>
      </c>
      <c r="J22" s="25">
        <f>(H22/G22-1)*100</f>
        <v>100</v>
      </c>
      <c r="K22" s="31">
        <v>10</v>
      </c>
      <c r="L22" s="26">
        <f>K22/$K$12*100</f>
        <v>0.84530853761623004</v>
      </c>
      <c r="M22" s="26">
        <f>IFERROR((K22/D22-1)*100,100)</f>
        <v>150</v>
      </c>
    </row>
    <row r="23" spans="2:13" x14ac:dyDescent="0.25">
      <c r="B23" s="35" t="s">
        <v>7</v>
      </c>
      <c r="C23" s="31">
        <v>627</v>
      </c>
      <c r="D23" s="31">
        <v>416</v>
      </c>
      <c r="E23" s="25">
        <f>D23/$D$13*100</f>
        <v>0.18681096616296561</v>
      </c>
      <c r="F23" s="25">
        <f t="shared" ref="F23:F24" si="9">(D23/C23-1)*100</f>
        <v>-33.652312599681025</v>
      </c>
      <c r="G23" s="31">
        <v>466</v>
      </c>
      <c r="H23" s="31">
        <v>591</v>
      </c>
      <c r="I23" s="26">
        <f>H23/$H$13*100</f>
        <v>0.21870906143837288</v>
      </c>
      <c r="J23" s="25">
        <f t="shared" ref="J23:J24" si="10">(H23/G23-1)*100</f>
        <v>26.824034334763947</v>
      </c>
      <c r="K23" s="31">
        <v>1226</v>
      </c>
      <c r="L23" s="26">
        <f>K23/$K$13*100</f>
        <v>0.44585222871564734</v>
      </c>
      <c r="M23" s="26">
        <f t="shared" ref="M23:M24" si="11">IFERROR((K23/D23-1)*100,100)</f>
        <v>194.71153846153845</v>
      </c>
    </row>
    <row r="24" spans="2:13" x14ac:dyDescent="0.25">
      <c r="B24" s="35" t="s">
        <v>8</v>
      </c>
      <c r="C24" s="31">
        <v>9153.8349999999991</v>
      </c>
      <c r="D24" s="31">
        <v>3201.7860000000001</v>
      </c>
      <c r="E24" s="25">
        <f>D24/$D$14*100</f>
        <v>8.2401391600827364E-2</v>
      </c>
      <c r="F24" s="25">
        <f t="shared" si="9"/>
        <v>-65.022463262665326</v>
      </c>
      <c r="G24" s="31">
        <v>6918.5810000000001</v>
      </c>
      <c r="H24" s="31">
        <v>11235.852999999999</v>
      </c>
      <c r="I24" s="26">
        <f>H24/$H$14*100</f>
        <v>0.36822081084358271</v>
      </c>
      <c r="J24" s="25">
        <f t="shared" si="10"/>
        <v>62.401119535927954</v>
      </c>
      <c r="K24" s="31">
        <v>10172.132</v>
      </c>
      <c r="L24" s="26">
        <f>K24/$K$14*100</f>
        <v>0.23724956408407277</v>
      </c>
      <c r="M24" s="26">
        <f t="shared" si="11"/>
        <v>217.70180767858935</v>
      </c>
    </row>
    <row r="25" spans="2:13" x14ac:dyDescent="0.25">
      <c r="B25" s="36"/>
      <c r="C25" s="27"/>
      <c r="D25" s="28"/>
      <c r="E25" s="29"/>
      <c r="F25" s="29"/>
      <c r="G25" s="27"/>
      <c r="H25" s="28"/>
      <c r="I25" s="29"/>
      <c r="J25" s="29"/>
      <c r="K25" s="30"/>
      <c r="L25" s="26"/>
      <c r="M25" s="26"/>
    </row>
    <row r="26" spans="2:13" x14ac:dyDescent="0.25">
      <c r="B26" s="34" t="s">
        <v>31</v>
      </c>
      <c r="E26" s="25"/>
      <c r="F26" s="25"/>
      <c r="I26" s="26"/>
      <c r="J26" s="25"/>
      <c r="L26" s="26"/>
      <c r="M26" s="26"/>
    </row>
    <row r="27" spans="2:13" x14ac:dyDescent="0.25">
      <c r="B27" s="35" t="s">
        <v>6</v>
      </c>
      <c r="C27" s="31">
        <v>32</v>
      </c>
      <c r="D27" s="31">
        <v>64</v>
      </c>
      <c r="E27" s="25">
        <f>D27/$D$12*100</f>
        <v>6.859592711682744</v>
      </c>
      <c r="F27" s="25">
        <f>(D27/C27-1)*100</f>
        <v>100</v>
      </c>
      <c r="G27" s="31">
        <v>308</v>
      </c>
      <c r="H27" s="31">
        <v>167</v>
      </c>
      <c r="I27" s="26">
        <f>H27/$H$12*100</f>
        <v>13.835956917978459</v>
      </c>
      <c r="J27" s="25">
        <f>(H27/G27-1)*100</f>
        <v>-45.779220779220772</v>
      </c>
      <c r="K27" s="31">
        <v>70</v>
      </c>
      <c r="L27" s="26">
        <f>K27/$K$12*100</f>
        <v>5.9171597633136095</v>
      </c>
      <c r="M27" s="26">
        <f>IFERROR((K27/D27-1)*100,100)</f>
        <v>9.375</v>
      </c>
    </row>
    <row r="28" spans="2:13" x14ac:dyDescent="0.25">
      <c r="B28" s="35" t="s">
        <v>7</v>
      </c>
      <c r="C28" s="31">
        <v>3184</v>
      </c>
      <c r="D28" s="31">
        <v>51948</v>
      </c>
      <c r="E28" s="25">
        <f>D28/$D$13*100</f>
        <v>23.328019399600333</v>
      </c>
      <c r="F28" s="25">
        <f t="shared" ref="F28:F29" si="12">(D28/C28-1)*100</f>
        <v>1531.5326633165828</v>
      </c>
      <c r="G28" s="31">
        <v>27255</v>
      </c>
      <c r="H28" s="31">
        <v>150002</v>
      </c>
      <c r="I28" s="26">
        <f>H28/$H$13*100</f>
        <v>55.510654202840627</v>
      </c>
      <c r="J28" s="25">
        <f t="shared" ref="J28:J29" si="13">(H28/G28-1)*100</f>
        <v>450.36507062924233</v>
      </c>
      <c r="K28" s="31">
        <v>18791</v>
      </c>
      <c r="L28" s="26">
        <f>K28/$K$13*100</f>
        <v>6.8336127486098937</v>
      </c>
      <c r="M28" s="26">
        <f t="shared" ref="M28:M29" si="14">IFERROR((K28/D28-1)*100,100)</f>
        <v>-63.827288827288832</v>
      </c>
    </row>
    <row r="29" spans="2:13" x14ac:dyDescent="0.25">
      <c r="B29" s="35" t="s">
        <v>8</v>
      </c>
      <c r="C29" s="31">
        <v>45873.864999999998</v>
      </c>
      <c r="D29" s="31">
        <v>1165618.7250000001</v>
      </c>
      <c r="E29" s="25">
        <f>D29/$D$14*100</f>
        <v>29.998446184717565</v>
      </c>
      <c r="F29" s="25">
        <f t="shared" si="12"/>
        <v>2440.9211214272009</v>
      </c>
      <c r="G29" s="31">
        <v>242043.81599999999</v>
      </c>
      <c r="H29" s="31">
        <v>1674969.703</v>
      </c>
      <c r="I29" s="26">
        <f>H29/$H$14*100</f>
        <v>54.892023078007071</v>
      </c>
      <c r="J29" s="25">
        <f t="shared" si="13"/>
        <v>592.01094689401202</v>
      </c>
      <c r="K29" s="31">
        <v>265033.47399999999</v>
      </c>
      <c r="L29" s="26">
        <f>K29/$K$14*100</f>
        <v>6.1815041501808494</v>
      </c>
      <c r="M29" s="26">
        <f t="shared" si="14"/>
        <v>-77.262421380541909</v>
      </c>
    </row>
    <row r="30" spans="2:13" x14ac:dyDescent="0.25">
      <c r="B30" s="36"/>
      <c r="C30" s="27"/>
      <c r="D30" s="28"/>
      <c r="E30" s="29"/>
      <c r="F30" s="29"/>
      <c r="G30" s="27"/>
      <c r="H30" s="28"/>
      <c r="I30" s="29"/>
      <c r="J30" s="29"/>
      <c r="K30" s="30"/>
      <c r="L30" s="26"/>
      <c r="M30" s="26"/>
    </row>
    <row r="31" spans="2:13" x14ac:dyDescent="0.25">
      <c r="B31" s="34" t="s">
        <v>32</v>
      </c>
      <c r="E31" s="25"/>
      <c r="F31" s="25"/>
      <c r="I31" s="26"/>
      <c r="J31" s="25"/>
      <c r="L31" s="26"/>
      <c r="M31" s="26"/>
    </row>
    <row r="32" spans="2:13" x14ac:dyDescent="0.25">
      <c r="B32" s="35" t="s">
        <v>6</v>
      </c>
      <c r="C32" s="31">
        <v>0</v>
      </c>
      <c r="D32" s="31">
        <v>3</v>
      </c>
      <c r="E32" s="25">
        <f>D32/$D$12*100</f>
        <v>0.32154340836012862</v>
      </c>
      <c r="F32" s="25">
        <f>IFERROR((D32/C32-1)*100,100)</f>
        <v>100</v>
      </c>
      <c r="G32" s="31">
        <v>1</v>
      </c>
      <c r="H32" s="31">
        <v>0</v>
      </c>
      <c r="I32" s="26">
        <f>H32/$H$12*100</f>
        <v>0</v>
      </c>
      <c r="J32" s="25">
        <f>IFERROR((H32/G32-1)*100,100)</f>
        <v>-100</v>
      </c>
      <c r="K32" s="31">
        <v>1</v>
      </c>
      <c r="L32" s="26">
        <f>K32/$K$12*100</f>
        <v>8.453085376162299E-2</v>
      </c>
      <c r="M32" s="26">
        <f>IFERROR((K32/D32-1)*100,100)</f>
        <v>-66.666666666666671</v>
      </c>
    </row>
    <row r="33" spans="2:13" x14ac:dyDescent="0.25">
      <c r="B33" s="35" t="s">
        <v>7</v>
      </c>
      <c r="C33" s="31">
        <v>0</v>
      </c>
      <c r="D33" s="31">
        <v>43494</v>
      </c>
      <c r="E33" s="25">
        <f>D33/$D$13*100</f>
        <v>19.531625390125065</v>
      </c>
      <c r="F33" s="25">
        <f t="shared" ref="F33:F34" si="15">IFERROR((D33/C33-1)*100,100)</f>
        <v>100</v>
      </c>
      <c r="G33" s="31">
        <v>20121</v>
      </c>
      <c r="H33" s="31">
        <v>0</v>
      </c>
      <c r="I33" s="26">
        <f>H33/$H$13*100</f>
        <v>0</v>
      </c>
      <c r="J33" s="25">
        <f t="shared" ref="J33:J34" si="16">IFERROR((H33/G33-1)*100,100)</f>
        <v>-100</v>
      </c>
      <c r="K33" s="31">
        <v>97729</v>
      </c>
      <c r="L33" s="26">
        <f>K33/$K$13*100</f>
        <v>35.540532186094211</v>
      </c>
      <c r="M33" s="26">
        <f t="shared" ref="M33:M34" si="17">IFERROR((K33/D33-1)*100,100)</f>
        <v>124.69536027957879</v>
      </c>
    </row>
    <row r="34" spans="2:13" x14ac:dyDescent="0.25">
      <c r="B34" s="35" t="s">
        <v>8</v>
      </c>
      <c r="C34" s="31">
        <v>0</v>
      </c>
      <c r="D34" s="31">
        <v>1405166.203</v>
      </c>
      <c r="E34" s="25">
        <f>D34/$D$14*100</f>
        <v>36.163457069788763</v>
      </c>
      <c r="F34" s="25">
        <f t="shared" si="15"/>
        <v>100</v>
      </c>
      <c r="G34" s="31">
        <v>566155.68500000006</v>
      </c>
      <c r="H34" s="31">
        <v>0</v>
      </c>
      <c r="I34" s="26">
        <f>H34/$H$14*100</f>
        <v>0</v>
      </c>
      <c r="J34" s="25">
        <f t="shared" si="16"/>
        <v>-100</v>
      </c>
      <c r="K34" s="31">
        <v>1609647.3559999999</v>
      </c>
      <c r="L34" s="26">
        <f>K34/$K$14*100</f>
        <v>37.542585324303722</v>
      </c>
      <c r="M34" s="26">
        <f t="shared" si="17"/>
        <v>14.552097293788947</v>
      </c>
    </row>
    <row r="35" spans="2:13" x14ac:dyDescent="0.25">
      <c r="B35" s="36"/>
      <c r="C35" s="27"/>
      <c r="D35" s="28"/>
      <c r="E35" s="29"/>
      <c r="F35" s="29"/>
      <c r="G35" s="27"/>
      <c r="H35" s="28"/>
      <c r="I35" s="29"/>
      <c r="J35" s="29"/>
      <c r="K35" s="30"/>
      <c r="L35" s="26"/>
      <c r="M35" s="26"/>
    </row>
    <row r="36" spans="2:13" x14ac:dyDescent="0.25">
      <c r="B36" s="34" t="s">
        <v>33</v>
      </c>
      <c r="E36" s="25"/>
      <c r="F36" s="25"/>
      <c r="I36" s="26"/>
      <c r="J36" s="25"/>
      <c r="L36" s="26"/>
      <c r="M36" s="26"/>
    </row>
    <row r="37" spans="2:13" x14ac:dyDescent="0.25">
      <c r="B37" s="35" t="s">
        <v>6</v>
      </c>
      <c r="C37" s="31">
        <v>0</v>
      </c>
      <c r="D37" s="31">
        <v>1</v>
      </c>
      <c r="E37" s="25">
        <f>D37/$D$12*100</f>
        <v>0.10718113612004287</v>
      </c>
      <c r="F37" s="25">
        <f>IFERROR((D37/C37-1)*100,100)</f>
        <v>100</v>
      </c>
      <c r="G37" s="31">
        <v>1</v>
      </c>
      <c r="H37" s="31">
        <v>1</v>
      </c>
      <c r="I37" s="26">
        <f>H37/$H$12*100</f>
        <v>8.2850041425020712E-2</v>
      </c>
      <c r="J37" s="25">
        <f>IFERROR((H37/G37-1)*100,100)</f>
        <v>0</v>
      </c>
      <c r="K37" s="31">
        <v>1</v>
      </c>
      <c r="L37" s="26">
        <f>K37/$K$12*100</f>
        <v>8.453085376162299E-2</v>
      </c>
      <c r="M37" s="26">
        <f>IFERROR((K37/D37-1)*100,100)</f>
        <v>0</v>
      </c>
    </row>
    <row r="38" spans="2:13" x14ac:dyDescent="0.25">
      <c r="B38" s="35" t="s">
        <v>7</v>
      </c>
      <c r="C38" s="31">
        <v>0</v>
      </c>
      <c r="D38" s="31">
        <v>142</v>
      </c>
      <c r="E38" s="25">
        <f>D38/$D$13*100</f>
        <v>6.3767204796012306E-2</v>
      </c>
      <c r="F38" s="25">
        <f t="shared" ref="F38:F39" si="18">IFERROR((D38/C38-1)*100,100)</f>
        <v>100</v>
      </c>
      <c r="G38" s="31">
        <v>18</v>
      </c>
      <c r="H38" s="31">
        <v>291</v>
      </c>
      <c r="I38" s="26">
        <f>H38/$H$13*100</f>
        <v>0.10768923329706685</v>
      </c>
      <c r="J38" s="25">
        <f t="shared" ref="J38:J39" si="19">IFERROR((H38/G38-1)*100,100)</f>
        <v>1516.6666666666667</v>
      </c>
      <c r="K38" s="31">
        <v>8</v>
      </c>
      <c r="L38" s="26">
        <f>K38/$K$13*100</f>
        <v>2.9093130748166223E-3</v>
      </c>
      <c r="M38" s="26">
        <f t="shared" ref="M38:M39" si="20">IFERROR((K38/D38-1)*100,100)</f>
        <v>-94.366197183098592</v>
      </c>
    </row>
    <row r="39" spans="2:13" x14ac:dyDescent="0.25">
      <c r="B39" s="35" t="s">
        <v>8</v>
      </c>
      <c r="C39" s="31">
        <v>0</v>
      </c>
      <c r="D39" s="31">
        <v>1183.6590000000001</v>
      </c>
      <c r="E39" s="25">
        <f>D39/$D$14*100</f>
        <v>3.0462731981726363E-2</v>
      </c>
      <c r="F39" s="25">
        <f t="shared" si="18"/>
        <v>100</v>
      </c>
      <c r="G39" s="31">
        <v>50</v>
      </c>
      <c r="H39" s="31">
        <v>984.40899999999999</v>
      </c>
      <c r="I39" s="26">
        <f>H39/$H$14*100</f>
        <v>3.2261002362857588E-2</v>
      </c>
      <c r="J39" s="25">
        <f t="shared" si="19"/>
        <v>1868.818</v>
      </c>
      <c r="K39" s="31">
        <v>10</v>
      </c>
      <c r="L39" s="26">
        <f>K39/$K$14*100</f>
        <v>2.3323484603234875E-4</v>
      </c>
      <c r="M39" s="26">
        <f t="shared" si="20"/>
        <v>-99.155162086377914</v>
      </c>
    </row>
    <row r="40" spans="2:13" x14ac:dyDescent="0.25">
      <c r="C40" s="24"/>
      <c r="D40" s="24"/>
      <c r="E40" s="25"/>
      <c r="F40" s="25"/>
      <c r="G40" s="24"/>
      <c r="H40" s="24"/>
      <c r="I40" s="26"/>
      <c r="J40" s="25"/>
      <c r="K40" s="24"/>
      <c r="L40" s="26"/>
      <c r="M40" s="26"/>
    </row>
    <row r="41" spans="2:13" x14ac:dyDescent="0.25">
      <c r="B41" s="32" t="s">
        <v>36</v>
      </c>
      <c r="C41" s="23" t="s">
        <v>5</v>
      </c>
      <c r="E41" s="25"/>
      <c r="F41" s="25"/>
      <c r="G41" s="23" t="s">
        <v>5</v>
      </c>
      <c r="I41" s="26"/>
      <c r="J41" s="25"/>
      <c r="L41" s="26"/>
      <c r="M41" s="26"/>
    </row>
    <row r="42" spans="2:13" x14ac:dyDescent="0.25">
      <c r="B42" s="33" t="s">
        <v>6</v>
      </c>
      <c r="C42" s="23">
        <v>128</v>
      </c>
      <c r="D42" s="23">
        <v>303</v>
      </c>
      <c r="E42" s="25">
        <f>D42/$D$7*100</f>
        <v>21.988388969521043</v>
      </c>
      <c r="F42" s="25">
        <f>(D42/C42-1)*100</f>
        <v>136.71875</v>
      </c>
      <c r="G42" s="23">
        <v>299</v>
      </c>
      <c r="H42" s="23">
        <v>436</v>
      </c>
      <c r="I42" s="26">
        <f>H42/$H$7*100</f>
        <v>25.173210161662819</v>
      </c>
      <c r="J42" s="25">
        <f>(H42/G42-1)*100</f>
        <v>45.819397993311028</v>
      </c>
      <c r="K42" s="23">
        <v>442</v>
      </c>
      <c r="L42" s="26">
        <f>K42/$K$7*100</f>
        <v>25.847953216374268</v>
      </c>
      <c r="M42" s="26">
        <f>IFERROR((K42/D42-1)*100,100)</f>
        <v>45.874587458745864</v>
      </c>
    </row>
    <row r="43" spans="2:13" x14ac:dyDescent="0.25">
      <c r="B43" s="33" t="s">
        <v>7</v>
      </c>
      <c r="C43" s="24">
        <v>75518</v>
      </c>
      <c r="D43" s="24">
        <v>219307</v>
      </c>
      <c r="E43" s="25">
        <f>D43/$D$8*100</f>
        <v>49.611692874287122</v>
      </c>
      <c r="F43" s="25">
        <f t="shared" ref="F43:F44" si="21">(D43/C43-1)*100</f>
        <v>190.40361238380251</v>
      </c>
      <c r="G43" s="24">
        <v>155230</v>
      </c>
      <c r="H43" s="24">
        <v>312456</v>
      </c>
      <c r="I43" s="26">
        <f>H43/$H$8*100</f>
        <v>53.229210853133125</v>
      </c>
      <c r="J43" s="25">
        <f t="shared" ref="J43:J44" si="22">(H43/G43-1)*100</f>
        <v>101.28583392385492</v>
      </c>
      <c r="K43" s="24">
        <v>462313</v>
      </c>
      <c r="L43" s="26">
        <f>K43/$K$8*100</f>
        <v>62.452786858671281</v>
      </c>
      <c r="M43" s="26">
        <f t="shared" ref="M43:M44" si="23">IFERROR((K43/D43-1)*100,100)</f>
        <v>110.80631261200051</v>
      </c>
    </row>
    <row r="44" spans="2:13" x14ac:dyDescent="0.25">
      <c r="B44" s="33" t="s">
        <v>8</v>
      </c>
      <c r="C44" s="24">
        <v>615862</v>
      </c>
      <c r="D44" s="24">
        <v>1417753</v>
      </c>
      <c r="E44" s="25">
        <f>D44/$D$9*100</f>
        <v>26.504851718965227</v>
      </c>
      <c r="F44" s="25">
        <f t="shared" si="21"/>
        <v>130.20627997830684</v>
      </c>
      <c r="G44" s="24">
        <v>1455725</v>
      </c>
      <c r="H44" s="24">
        <v>3478682</v>
      </c>
      <c r="I44" s="26">
        <f>H44/$H$9*100</f>
        <v>51.230800316219693</v>
      </c>
      <c r="J44" s="25">
        <f t="shared" si="22"/>
        <v>138.96560133266931</v>
      </c>
      <c r="K44" s="24">
        <v>4350398</v>
      </c>
      <c r="L44" s="26">
        <f>K44/$K$9*100</f>
        <v>48.801932424593609</v>
      </c>
      <c r="M44" s="26">
        <f t="shared" si="23"/>
        <v>206.85161660740624</v>
      </c>
    </row>
    <row r="45" spans="2:13" x14ac:dyDescent="0.25">
      <c r="C45" s="24"/>
      <c r="D45" s="24"/>
      <c r="E45" s="25"/>
      <c r="F45" s="25"/>
      <c r="G45" s="24"/>
      <c r="H45" s="24"/>
      <c r="I45" s="26"/>
      <c r="J45" s="25"/>
      <c r="K45" s="24"/>
      <c r="L45" s="26"/>
      <c r="M45" s="26"/>
    </row>
    <row r="46" spans="2:13" x14ac:dyDescent="0.25">
      <c r="B46" s="34" t="s">
        <v>34</v>
      </c>
      <c r="C46" s="23" t="s">
        <v>5</v>
      </c>
      <c r="E46" s="25"/>
      <c r="F46" s="25"/>
      <c r="G46" s="23" t="s">
        <v>5</v>
      </c>
      <c r="I46" s="26"/>
      <c r="J46" s="25"/>
      <c r="L46" s="26"/>
      <c r="M46" s="26"/>
    </row>
    <row r="47" spans="2:13" x14ac:dyDescent="0.25">
      <c r="B47" s="35" t="s">
        <v>6</v>
      </c>
      <c r="C47" s="31">
        <v>94</v>
      </c>
      <c r="D47" s="31">
        <v>215</v>
      </c>
      <c r="E47" s="25">
        <f>D47/$D$42*100</f>
        <v>70.957095709570964</v>
      </c>
      <c r="F47" s="25">
        <f>(D47/C47-1)*100</f>
        <v>128.72340425531914</v>
      </c>
      <c r="G47" s="31">
        <v>222</v>
      </c>
      <c r="H47" s="31">
        <v>323</v>
      </c>
      <c r="I47" s="26">
        <f>H47/$H$42*100</f>
        <v>74.082568807339456</v>
      </c>
      <c r="J47" s="25">
        <f>(H47/G47-1)*100</f>
        <v>45.495495495495497</v>
      </c>
      <c r="K47" s="31">
        <v>314</v>
      </c>
      <c r="L47" s="26">
        <f>K47/$K$42*100</f>
        <v>71.040723981900456</v>
      </c>
      <c r="M47" s="26">
        <f>IFERROR((K47/D47-1)*100,100)</f>
        <v>46.04651162790698</v>
      </c>
    </row>
    <row r="48" spans="2:13" x14ac:dyDescent="0.25">
      <c r="B48" s="35" t="s">
        <v>7</v>
      </c>
      <c r="C48" s="31">
        <v>50069</v>
      </c>
      <c r="D48" s="31">
        <v>61292</v>
      </c>
      <c r="E48" s="25">
        <f>D48/$D$43*100</f>
        <v>27.948036314390329</v>
      </c>
      <c r="F48" s="25">
        <f t="shared" ref="F48:F49" si="24">(D48/C48-1)*100</f>
        <v>22.41506720725399</v>
      </c>
      <c r="G48" s="31">
        <v>51960</v>
      </c>
      <c r="H48" s="31">
        <v>209196</v>
      </c>
      <c r="I48" s="26">
        <f>H48/$H$43*100</f>
        <v>66.952146862278212</v>
      </c>
      <c r="J48" s="25">
        <f t="shared" ref="J48:J49" si="25">(H48/G48-1)*100</f>
        <v>302.60969976905312</v>
      </c>
      <c r="K48" s="31">
        <v>222236</v>
      </c>
      <c r="L48" s="26">
        <f>K48/$K$43*100</f>
        <v>48.070463084533635</v>
      </c>
      <c r="M48" s="26">
        <f t="shared" ref="M48:M49" si="26">IFERROR((K48/D48-1)*100,100)</f>
        <v>262.58565555047966</v>
      </c>
    </row>
    <row r="49" spans="2:13" x14ac:dyDescent="0.25">
      <c r="B49" s="35" t="s">
        <v>8</v>
      </c>
      <c r="C49" s="31">
        <v>306255.58299999998</v>
      </c>
      <c r="D49" s="31">
        <v>669088.87300000002</v>
      </c>
      <c r="E49" s="25">
        <f>D49/$D$44*100</f>
        <v>47.19361362663313</v>
      </c>
      <c r="F49" s="25">
        <f t="shared" si="24"/>
        <v>118.47401652103109</v>
      </c>
      <c r="G49" s="31">
        <v>457062.299</v>
      </c>
      <c r="H49" s="31">
        <v>1922365.1529999999</v>
      </c>
      <c r="I49" s="26">
        <f>H49/$H$44*100</f>
        <v>55.261307385958247</v>
      </c>
      <c r="J49" s="25">
        <f t="shared" si="25"/>
        <v>320.59149424617061</v>
      </c>
      <c r="K49" s="31">
        <v>2185888.2999999998</v>
      </c>
      <c r="L49" s="26">
        <f>K49/$K$44*100</f>
        <v>50.245708553562217</v>
      </c>
      <c r="M49" s="26">
        <f t="shared" si="26"/>
        <v>226.69625638805084</v>
      </c>
    </row>
    <row r="50" spans="2:13" x14ac:dyDescent="0.25">
      <c r="B50" s="35"/>
      <c r="C50" s="24"/>
      <c r="D50" s="24"/>
      <c r="E50" s="25"/>
      <c r="F50" s="25"/>
      <c r="G50" s="24"/>
      <c r="H50" s="24"/>
      <c r="I50" s="26"/>
      <c r="J50" s="25"/>
      <c r="K50" s="24"/>
      <c r="L50" s="26"/>
      <c r="M50" s="26"/>
    </row>
    <row r="51" spans="2:13" x14ac:dyDescent="0.25">
      <c r="B51" s="34" t="s">
        <v>35</v>
      </c>
      <c r="E51" s="25"/>
      <c r="F51" s="25"/>
      <c r="I51" s="26"/>
      <c r="J51" s="25"/>
      <c r="L51" s="26"/>
      <c r="M51" s="26"/>
    </row>
    <row r="52" spans="2:13" x14ac:dyDescent="0.25">
      <c r="B52" s="35" t="s">
        <v>6</v>
      </c>
      <c r="C52" s="31">
        <v>14</v>
      </c>
      <c r="D52" s="31">
        <v>48</v>
      </c>
      <c r="E52" s="25">
        <f>D52/$D$42*100</f>
        <v>15.841584158415841</v>
      </c>
      <c r="F52" s="25">
        <f>(D52/C52-1)*100</f>
        <v>242.85714285714283</v>
      </c>
      <c r="G52" s="31">
        <v>30</v>
      </c>
      <c r="H52" s="31">
        <v>72</v>
      </c>
      <c r="I52" s="26">
        <f>H52/$H$42*100</f>
        <v>16.513761467889911</v>
      </c>
      <c r="J52" s="25">
        <f>(H52/G52-1)*100</f>
        <v>140</v>
      </c>
      <c r="K52" s="31">
        <v>85</v>
      </c>
      <c r="L52" s="26">
        <f>K52/$K$42*100</f>
        <v>19.230769230769234</v>
      </c>
      <c r="M52" s="26">
        <f>IFERROR((K52/D52-1)*100,100)</f>
        <v>77.083333333333329</v>
      </c>
    </row>
    <row r="53" spans="2:13" x14ac:dyDescent="0.25">
      <c r="B53" s="35" t="s">
        <v>7</v>
      </c>
      <c r="C53" s="31">
        <v>9286</v>
      </c>
      <c r="D53" s="31">
        <v>135664</v>
      </c>
      <c r="E53" s="25">
        <f>D53/$D$43*100</f>
        <v>61.860314536243713</v>
      </c>
      <c r="F53" s="25">
        <f t="shared" ref="F53:F54" si="27">(D53/C53-1)*100</f>
        <v>1360.9519707085935</v>
      </c>
      <c r="G53" s="31">
        <v>62903</v>
      </c>
      <c r="H53" s="31">
        <v>48931</v>
      </c>
      <c r="I53" s="26">
        <f>H53/$H$43*100</f>
        <v>15.660124945592338</v>
      </c>
      <c r="J53" s="25">
        <f t="shared" ref="J53:J54" si="28">(H53/G53-1)*100</f>
        <v>-22.211977171200104</v>
      </c>
      <c r="K53" s="31">
        <v>206368</v>
      </c>
      <c r="L53" s="26">
        <f>K53/$K$43*100</f>
        <v>44.638156400533838</v>
      </c>
      <c r="M53" s="26">
        <f t="shared" ref="M53:M54" si="29">IFERROR((K53/D53-1)*100,100)</f>
        <v>52.116994928647252</v>
      </c>
    </row>
    <row r="54" spans="2:13" x14ac:dyDescent="0.25">
      <c r="B54" s="35" t="s">
        <v>8</v>
      </c>
      <c r="C54" s="31">
        <v>163777.38099999999</v>
      </c>
      <c r="D54" s="31">
        <v>459863.05599999998</v>
      </c>
      <c r="E54" s="25">
        <f>D54/$D$44*100</f>
        <v>32.436048874521866</v>
      </c>
      <c r="F54" s="25">
        <f t="shared" si="27"/>
        <v>180.78544985403079</v>
      </c>
      <c r="G54" s="24">
        <f>G44-SUM(G49,G59,G64,G68)</f>
        <v>672080.28200000001</v>
      </c>
      <c r="H54" s="31">
        <v>763878.63600000017</v>
      </c>
      <c r="I54" s="26">
        <f>H54/$H$44*100</f>
        <v>21.958852116979941</v>
      </c>
      <c r="J54" s="25">
        <f t="shared" si="28"/>
        <v>13.658837561313874</v>
      </c>
      <c r="K54" s="31">
        <v>1739687.9909999999</v>
      </c>
      <c r="L54" s="26">
        <f>K54/$K$44*100</f>
        <v>39.989168600206234</v>
      </c>
      <c r="M54" s="26">
        <f t="shared" si="29"/>
        <v>278.30566476294632</v>
      </c>
    </row>
    <row r="55" spans="2:13" x14ac:dyDescent="0.25">
      <c r="B55" s="35"/>
      <c r="C55" s="24"/>
      <c r="D55" s="24"/>
      <c r="E55" s="25"/>
      <c r="F55" s="25"/>
      <c r="G55" s="24"/>
      <c r="H55" s="24"/>
      <c r="I55" s="26"/>
      <c r="J55" s="25"/>
      <c r="K55" s="24"/>
      <c r="L55" s="26"/>
      <c r="M55" s="26"/>
    </row>
    <row r="56" spans="2:13" x14ac:dyDescent="0.25">
      <c r="B56" s="34" t="s">
        <v>37</v>
      </c>
      <c r="E56" s="25"/>
      <c r="F56" s="25"/>
      <c r="I56" s="26"/>
      <c r="J56" s="25"/>
      <c r="L56" s="26"/>
      <c r="M56" s="26"/>
    </row>
    <row r="57" spans="2:13" x14ac:dyDescent="0.25">
      <c r="B57" s="35" t="s">
        <v>6</v>
      </c>
      <c r="C57" s="31">
        <v>17</v>
      </c>
      <c r="D57" s="31">
        <v>30</v>
      </c>
      <c r="E57" s="25">
        <f>D57/$D$42*100</f>
        <v>9.9009900990099009</v>
      </c>
      <c r="F57" s="25">
        <f>(D57/C57-1)*100</f>
        <v>76.470588235294116</v>
      </c>
      <c r="G57" s="31">
        <v>40</v>
      </c>
      <c r="H57" s="31">
        <v>31</v>
      </c>
      <c r="I57" s="26">
        <f>H57/$H$42*100</f>
        <v>7.1100917431192663</v>
      </c>
      <c r="J57" s="25">
        <f>(H57/G57-1)*100</f>
        <v>-22.499999999999996</v>
      </c>
      <c r="K57" s="31">
        <v>39</v>
      </c>
      <c r="L57" s="26">
        <f>K57/$K$42*100</f>
        <v>8.8235294117647065</v>
      </c>
      <c r="M57" s="26">
        <f>IFERROR((K57/D57-1)*100,100)</f>
        <v>30.000000000000004</v>
      </c>
    </row>
    <row r="58" spans="2:13" x14ac:dyDescent="0.25">
      <c r="B58" s="35" t="s">
        <v>7</v>
      </c>
      <c r="C58" s="31">
        <v>12559</v>
      </c>
      <c r="D58" s="31">
        <v>20974</v>
      </c>
      <c r="E58" s="25">
        <f>D58/$D$43*100</f>
        <v>9.5637622146123924</v>
      </c>
      <c r="F58" s="25">
        <f t="shared" ref="F58:F59" si="30">(D58/C58-1)*100</f>
        <v>67.003742336173261</v>
      </c>
      <c r="G58" s="31">
        <v>33412</v>
      </c>
      <c r="H58" s="31">
        <v>52222</v>
      </c>
      <c r="I58" s="26">
        <f>H58/$H$43*100</f>
        <v>16.713393245769005</v>
      </c>
      <c r="J58" s="25">
        <f t="shared" ref="J58:J59" si="31">(H58/G58-1)*100</f>
        <v>56.297138752544008</v>
      </c>
      <c r="K58" s="31">
        <v>32058</v>
      </c>
      <c r="L58" s="26">
        <f>K58/$K$43*100</f>
        <v>6.9342631507225621</v>
      </c>
      <c r="M58" s="26">
        <f t="shared" ref="M58:M59" si="32">IFERROR((K58/D58-1)*100,100)</f>
        <v>52.846381233908659</v>
      </c>
    </row>
    <row r="59" spans="2:13" x14ac:dyDescent="0.25">
      <c r="B59" s="35" t="s">
        <v>8</v>
      </c>
      <c r="C59" s="31">
        <v>139970.424</v>
      </c>
      <c r="D59" s="31">
        <v>272789.35200000001</v>
      </c>
      <c r="E59" s="25">
        <f>D59/$D$44*100</f>
        <v>19.240964540367752</v>
      </c>
      <c r="F59" s="25">
        <f t="shared" si="30"/>
        <v>94.890709197251581</v>
      </c>
      <c r="G59" s="31">
        <v>298856.679</v>
      </c>
      <c r="H59" s="31">
        <v>745057.97100000014</v>
      </c>
      <c r="I59" s="26">
        <f>H59/$H$44*100</f>
        <v>21.417823503269346</v>
      </c>
      <c r="J59" s="25">
        <f t="shared" si="31"/>
        <v>149.302767297364</v>
      </c>
      <c r="K59" s="31">
        <v>411126.25900000002</v>
      </c>
      <c r="L59" s="26">
        <f>K59/$K$44*100</f>
        <v>9.4503137184230042</v>
      </c>
      <c r="M59" s="26">
        <f t="shared" si="32"/>
        <v>50.711989300814068</v>
      </c>
    </row>
    <row r="60" spans="2:13" x14ac:dyDescent="0.25">
      <c r="B60" s="35"/>
      <c r="C60" s="24"/>
      <c r="D60" s="24"/>
      <c r="E60" s="25"/>
      <c r="F60" s="25"/>
      <c r="G60" s="24"/>
      <c r="H60" s="24"/>
      <c r="I60" s="26"/>
      <c r="J60" s="25"/>
      <c r="K60" s="24"/>
      <c r="L60" s="26"/>
      <c r="M60" s="26"/>
    </row>
    <row r="61" spans="2:13" x14ac:dyDescent="0.25">
      <c r="B61" s="34" t="s">
        <v>38</v>
      </c>
      <c r="E61" s="25"/>
      <c r="F61" s="25"/>
      <c r="I61" s="26"/>
      <c r="J61" s="25"/>
      <c r="L61" s="26"/>
      <c r="M61" s="26"/>
    </row>
    <row r="62" spans="2:13" x14ac:dyDescent="0.25">
      <c r="B62" s="35" t="s">
        <v>6</v>
      </c>
      <c r="C62" s="31">
        <v>3</v>
      </c>
      <c r="D62" s="31">
        <v>5</v>
      </c>
      <c r="E62" s="25">
        <f>D62/$D$42*100</f>
        <v>1.6501650165016499</v>
      </c>
      <c r="F62" s="25">
        <f>(D62/C62-1)*100</f>
        <v>66.666666666666671</v>
      </c>
      <c r="G62" s="31">
        <v>6</v>
      </c>
      <c r="H62" s="31">
        <v>4</v>
      </c>
      <c r="I62" s="26">
        <f>H62/$H$42*100</f>
        <v>0.91743119266055051</v>
      </c>
      <c r="J62" s="25">
        <f>(H62/G62-1)*100</f>
        <v>-33.333333333333336</v>
      </c>
      <c r="K62" s="31">
        <v>3</v>
      </c>
      <c r="L62" s="26">
        <f>K62/$K$42*100</f>
        <v>0.67873303167420818</v>
      </c>
      <c r="M62" s="26">
        <f>IFERROR((K62/D62-1)*100,100)</f>
        <v>-40</v>
      </c>
    </row>
    <row r="63" spans="2:13" x14ac:dyDescent="0.25">
      <c r="B63" s="35" t="s">
        <v>7</v>
      </c>
      <c r="C63" s="31">
        <v>3604</v>
      </c>
      <c r="D63" s="31">
        <v>1377</v>
      </c>
      <c r="E63" s="25">
        <f>D63/$D$43*100</f>
        <v>0.62788693475356461</v>
      </c>
      <c r="F63" s="25">
        <f t="shared" ref="F63:F64" si="33">(D63/C63-1)*100</f>
        <v>-61.79245283018868</v>
      </c>
      <c r="G63" s="31">
        <v>6955</v>
      </c>
      <c r="H63" s="31">
        <v>2107</v>
      </c>
      <c r="I63" s="26">
        <f>H63/$H$43*100</f>
        <v>0.67433494636044755</v>
      </c>
      <c r="J63" s="25">
        <f t="shared" ref="J63:J64" si="34">(H63/G63-1)*100</f>
        <v>-69.705248023005041</v>
      </c>
      <c r="K63" s="31">
        <v>1651</v>
      </c>
      <c r="L63" s="26">
        <f>K63/$K$43*100</f>
        <v>0.35711736420996165</v>
      </c>
      <c r="M63" s="26">
        <f t="shared" ref="M63:M64" si="35">IFERROR((K63/D63-1)*100,100)</f>
        <v>19.898329702251271</v>
      </c>
    </row>
    <row r="64" spans="2:13" x14ac:dyDescent="0.25">
      <c r="B64" s="35" t="s">
        <v>8</v>
      </c>
      <c r="C64" s="31">
        <v>5858.1139999999996</v>
      </c>
      <c r="D64" s="31">
        <v>14006.804</v>
      </c>
      <c r="E64" s="25">
        <f>D64/$D$44*100</f>
        <v>0.98795798704005566</v>
      </c>
      <c r="F64" s="25">
        <f t="shared" si="33"/>
        <v>139.10091200000548</v>
      </c>
      <c r="G64" s="31">
        <v>27630.54</v>
      </c>
      <c r="H64" s="31">
        <v>15676.289000000001</v>
      </c>
      <c r="I64" s="26">
        <f>H64/$H$44*100</f>
        <v>0.45063874766362666</v>
      </c>
      <c r="J64" s="25">
        <f t="shared" si="34"/>
        <v>-43.264630369149501</v>
      </c>
      <c r="K64" s="31">
        <v>13617.659</v>
      </c>
      <c r="L64" s="26">
        <f>K64/$K$44*100</f>
        <v>0.31302099256205984</v>
      </c>
      <c r="M64" s="26">
        <f t="shared" si="35"/>
        <v>-2.7782569099988885</v>
      </c>
    </row>
    <row r="65" spans="2:13" x14ac:dyDescent="0.25">
      <c r="B65" s="35"/>
      <c r="C65" s="24"/>
      <c r="D65" s="24"/>
      <c r="E65" s="25"/>
      <c r="F65" s="25"/>
      <c r="G65" s="24"/>
      <c r="H65" s="24"/>
      <c r="I65" s="26"/>
      <c r="J65" s="25"/>
      <c r="K65" s="24"/>
      <c r="L65" s="26"/>
      <c r="M65" s="26"/>
    </row>
    <row r="66" spans="2:13" x14ac:dyDescent="0.25">
      <c r="B66" s="34" t="s">
        <v>39</v>
      </c>
      <c r="E66" s="25"/>
      <c r="F66" s="25"/>
      <c r="I66" s="26"/>
      <c r="J66" s="25"/>
      <c r="L66" s="26"/>
      <c r="M66" s="26"/>
    </row>
    <row r="67" spans="2:13" x14ac:dyDescent="0.25">
      <c r="B67" s="35" t="s">
        <v>6</v>
      </c>
      <c r="C67" s="31">
        <v>0</v>
      </c>
      <c r="D67" s="31">
        <v>5</v>
      </c>
      <c r="E67" s="25">
        <f>D67/$D$42*100</f>
        <v>1.6501650165016499</v>
      </c>
      <c r="F67" s="25">
        <f t="shared" ref="F67:F68" si="36">IFERROR((D67/C67-1)*100,100)</f>
        <v>100</v>
      </c>
      <c r="G67" s="31">
        <v>1</v>
      </c>
      <c r="H67" s="31">
        <v>6</v>
      </c>
      <c r="I67" s="26">
        <f>H67/$H$42*100</f>
        <v>1.3761467889908259</v>
      </c>
      <c r="J67" s="25">
        <f t="shared" ref="J67:J68" si="37">IFERROR((H67/G67-1)*100,100)</f>
        <v>500</v>
      </c>
      <c r="K67" s="31">
        <v>1</v>
      </c>
      <c r="L67" s="26">
        <f>K67/$K$42*100</f>
        <v>0.22624434389140274</v>
      </c>
      <c r="M67" s="26">
        <f>IFERROR((K67/D67-1)*100,100)</f>
        <v>-80</v>
      </c>
    </row>
    <row r="68" spans="2:13" x14ac:dyDescent="0.25">
      <c r="B68" s="35" t="s">
        <v>8</v>
      </c>
      <c r="C68" s="31">
        <v>0</v>
      </c>
      <c r="D68" s="31">
        <v>2005.193</v>
      </c>
      <c r="E68" s="25">
        <f>D69/$D$44*100</f>
        <v>0</v>
      </c>
      <c r="F68" s="25">
        <f t="shared" si="36"/>
        <v>100</v>
      </c>
      <c r="G68" s="31">
        <v>95.2</v>
      </c>
      <c r="H68" s="31">
        <v>31703.866999999998</v>
      </c>
      <c r="I68" s="26">
        <f>H69/$H$44*100</f>
        <v>0</v>
      </c>
      <c r="J68" s="25">
        <f t="shared" si="37"/>
        <v>33202.381302521011</v>
      </c>
      <c r="K68" s="31">
        <v>77.91</v>
      </c>
      <c r="L68" s="26">
        <f>K69/$K$44*100</f>
        <v>0</v>
      </c>
      <c r="M68" s="26">
        <f t="shared" ref="M68" si="38">IFERROR((K68/D68-1)*100,100)</f>
        <v>-96.114588471034949</v>
      </c>
    </row>
    <row r="69" spans="2:13" x14ac:dyDescent="0.25">
      <c r="C69" s="24"/>
      <c r="D69" s="24"/>
      <c r="F69" s="25"/>
      <c r="G69" s="24"/>
      <c r="H69" s="24"/>
      <c r="J69" s="25"/>
      <c r="K69" s="24"/>
      <c r="M69" s="26"/>
    </row>
    <row r="70" spans="2:13" x14ac:dyDescent="0.25">
      <c r="B70" s="32" t="s">
        <v>66</v>
      </c>
      <c r="C70" s="23" t="s">
        <v>5</v>
      </c>
      <c r="E70" s="25"/>
      <c r="F70" s="25"/>
      <c r="I70" s="26"/>
      <c r="J70" s="25"/>
      <c r="L70" s="26"/>
      <c r="M70" s="26"/>
    </row>
    <row r="71" spans="2:13" x14ac:dyDescent="0.25">
      <c r="B71" s="33" t="s">
        <v>6</v>
      </c>
      <c r="C71" s="31">
        <v>0</v>
      </c>
      <c r="D71" s="23">
        <v>2</v>
      </c>
      <c r="E71" s="25">
        <f>D71/$D$7*100</f>
        <v>0.14513788098693758</v>
      </c>
      <c r="F71" s="25">
        <f t="shared" ref="F71:F73" si="39">IFERROR((D71/C71-1)*100,100)</f>
        <v>100</v>
      </c>
      <c r="G71" s="23">
        <v>5</v>
      </c>
      <c r="H71" s="23">
        <v>5</v>
      </c>
      <c r="I71" s="26">
        <f>H71/$H$7*100</f>
        <v>0.28868360277136257</v>
      </c>
      <c r="J71" s="25">
        <f t="shared" ref="J71:J73" si="40">IFERROR((H71/G71-1)*100,100)</f>
        <v>0</v>
      </c>
      <c r="K71" s="23">
        <v>7</v>
      </c>
      <c r="L71" s="26">
        <f>K71/$K$7*100</f>
        <v>0.40935672514619886</v>
      </c>
      <c r="M71" s="26">
        <f>IFERROR((K71/D71-1)*100,100)</f>
        <v>250</v>
      </c>
    </row>
    <row r="72" spans="2:13" x14ac:dyDescent="0.25">
      <c r="B72" s="33" t="s">
        <v>7</v>
      </c>
      <c r="C72" s="31">
        <v>0</v>
      </c>
      <c r="D72" s="23">
        <v>55</v>
      </c>
      <c r="E72" s="25">
        <f>D72/$D$8*100</f>
        <v>1.2442115883605137E-2</v>
      </c>
      <c r="F72" s="25">
        <f t="shared" si="39"/>
        <v>100</v>
      </c>
      <c r="G72" s="23">
        <v>675</v>
      </c>
      <c r="H72" s="24">
        <v>4323</v>
      </c>
      <c r="I72" s="26">
        <f>H72/$H$8*100</f>
        <v>0.73645530416472882</v>
      </c>
      <c r="J72" s="25">
        <f t="shared" si="40"/>
        <v>540.44444444444446</v>
      </c>
      <c r="K72" s="24">
        <v>2968</v>
      </c>
      <c r="L72" s="26">
        <f>K72/$K$8*100</f>
        <v>0.40094021019641746</v>
      </c>
      <c r="M72" s="26">
        <f t="shared" ref="M72:M73" si="41">IFERROR((K72/D72-1)*100,100)</f>
        <v>5296.363636363636</v>
      </c>
    </row>
    <row r="73" spans="2:13" x14ac:dyDescent="0.25">
      <c r="B73" s="33" t="s">
        <v>8</v>
      </c>
      <c r="C73" s="31">
        <v>0</v>
      </c>
      <c r="D73" s="23">
        <v>466</v>
      </c>
      <c r="E73" s="25">
        <f>D73/$D$9*100</f>
        <v>8.7118566499508696E-3</v>
      </c>
      <c r="F73" s="25">
        <f t="shared" si="39"/>
        <v>100</v>
      </c>
      <c r="G73" s="24">
        <v>6872</v>
      </c>
      <c r="H73" s="24">
        <v>36223</v>
      </c>
      <c r="I73" s="26">
        <f>H73/$H$9*100</f>
        <v>0.53345872944248018</v>
      </c>
      <c r="J73" s="25">
        <f t="shared" si="40"/>
        <v>427.11001164144352</v>
      </c>
      <c r="K73" s="24">
        <v>27927</v>
      </c>
      <c r="L73" s="26">
        <f>K73/$K$9*100</f>
        <v>0.31327974286987664</v>
      </c>
      <c r="M73" s="26">
        <f t="shared" si="41"/>
        <v>5892.9184549356223</v>
      </c>
    </row>
    <row r="74" spans="2:13" x14ac:dyDescent="0.25">
      <c r="B74" s="33"/>
      <c r="E74" s="25"/>
      <c r="F74" s="25"/>
      <c r="G74" s="24"/>
      <c r="H74" s="24"/>
      <c r="I74" s="26"/>
      <c r="J74" s="25"/>
      <c r="K74" s="24"/>
      <c r="L74" s="26"/>
      <c r="M74" s="26"/>
    </row>
    <row r="75" spans="2:13" x14ac:dyDescent="0.25">
      <c r="B75" s="32" t="s">
        <v>67</v>
      </c>
      <c r="C75" s="23" t="s">
        <v>5</v>
      </c>
      <c r="E75" s="25"/>
      <c r="F75" s="25"/>
      <c r="G75" s="23" t="s">
        <v>5</v>
      </c>
      <c r="I75" s="26"/>
      <c r="J75" s="25"/>
      <c r="L75" s="26"/>
      <c r="M75" s="26"/>
    </row>
    <row r="76" spans="2:13" x14ac:dyDescent="0.25">
      <c r="B76" s="33" t="s">
        <v>6</v>
      </c>
      <c r="C76" s="23">
        <v>6</v>
      </c>
      <c r="D76" s="23">
        <v>140</v>
      </c>
      <c r="E76" s="25">
        <f>D76/$D$7*100</f>
        <v>10.159651669085632</v>
      </c>
      <c r="F76" s="25">
        <f>(D76/C76-1)*100</f>
        <v>2233.333333333333</v>
      </c>
      <c r="G76" s="23">
        <v>180</v>
      </c>
      <c r="H76" s="23">
        <v>84</v>
      </c>
      <c r="I76" s="26">
        <f>H76/$H$7*100</f>
        <v>4.8498845265588919</v>
      </c>
      <c r="J76" s="25">
        <f>(H76/G76-1)*100</f>
        <v>-53.333333333333336</v>
      </c>
      <c r="K76" s="23">
        <v>78</v>
      </c>
      <c r="L76" s="26">
        <f>K76/$K$7*100</f>
        <v>4.5614035087719298</v>
      </c>
      <c r="M76" s="26">
        <f>IFERROR((K76/D76-1)*100,100)</f>
        <v>-44.285714285714285</v>
      </c>
    </row>
    <row r="77" spans="2:13" x14ac:dyDescent="0.25">
      <c r="B77" s="33" t="s">
        <v>8</v>
      </c>
      <c r="C77" s="24">
        <v>26429</v>
      </c>
      <c r="D77" s="24">
        <v>45215</v>
      </c>
      <c r="E77" s="25">
        <f>D78/$D$9*100</f>
        <v>0</v>
      </c>
      <c r="F77" s="25">
        <f t="shared" ref="F77" si="42">(D77/C77-1)*100</f>
        <v>71.081009497143285</v>
      </c>
      <c r="G77" s="24">
        <v>116598</v>
      </c>
      <c r="H77" s="24">
        <v>223920</v>
      </c>
      <c r="I77" s="26">
        <f>H78/$H$9*100</f>
        <v>0</v>
      </c>
      <c r="J77" s="25">
        <f t="shared" ref="J77" si="43">(H77/G77-1)*100</f>
        <v>92.044460453867146</v>
      </c>
      <c r="K77" s="24">
        <v>248548</v>
      </c>
      <c r="L77" s="26">
        <f>K78/$K$9*100</f>
        <v>0</v>
      </c>
      <c r="M77" s="26">
        <f t="shared" ref="M77" si="44">IFERROR((K77/D77-1)*100,100)</f>
        <v>449.70253234546061</v>
      </c>
    </row>
    <row r="78" spans="2:13" x14ac:dyDescent="0.25">
      <c r="F78" s="25"/>
      <c r="M78" s="26"/>
    </row>
  </sheetData>
  <mergeCells count="5">
    <mergeCell ref="B1:K1"/>
    <mergeCell ref="B2:K2"/>
    <mergeCell ref="D4:F4"/>
    <mergeCell ref="H4:J4"/>
    <mergeCell ref="K4:M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0FA04-814B-46A0-821D-0957C79A7EA7}">
  <dimension ref="B1:H26"/>
  <sheetViews>
    <sheetView showGridLines="0" zoomScale="85" zoomScaleNormal="85" workbookViewId="0"/>
  </sheetViews>
  <sheetFormatPr defaultRowHeight="14.4" x14ac:dyDescent="0.3"/>
  <cols>
    <col min="2" max="2" width="21.6640625" bestFit="1" customWidth="1"/>
    <col min="3" max="8" width="13.77734375" customWidth="1"/>
  </cols>
  <sheetData>
    <row r="1" spans="2:8" ht="15" thickBot="1" x14ac:dyDescent="0.35"/>
    <row r="2" spans="2:8" ht="52.2" customHeight="1" thickTop="1" thickBot="1" x14ac:dyDescent="0.35">
      <c r="B2" s="83" t="s">
        <v>81</v>
      </c>
      <c r="C2" s="83"/>
      <c r="D2" s="83"/>
      <c r="E2" s="83"/>
      <c r="F2" s="83"/>
      <c r="G2" s="83"/>
      <c r="H2" s="83"/>
    </row>
    <row r="3" spans="2:8" ht="32.4" customHeight="1" thickBot="1" x14ac:dyDescent="0.35">
      <c r="B3" s="84" t="s">
        <v>99</v>
      </c>
      <c r="C3" s="84"/>
      <c r="D3" s="84"/>
      <c r="E3" s="84"/>
      <c r="F3" s="84"/>
      <c r="G3" s="84"/>
      <c r="H3" s="84"/>
    </row>
    <row r="4" spans="2:8" ht="30" customHeight="1" thickBot="1" x14ac:dyDescent="0.35">
      <c r="B4" s="65" t="s">
        <v>0</v>
      </c>
      <c r="C4" s="85" t="s">
        <v>95</v>
      </c>
      <c r="D4" s="86"/>
      <c r="E4" s="85" t="s">
        <v>93</v>
      </c>
      <c r="F4" s="86"/>
      <c r="G4" s="87" t="s">
        <v>98</v>
      </c>
      <c r="H4" s="88"/>
    </row>
    <row r="5" spans="2:8" ht="27" thickBot="1" x14ac:dyDescent="0.35">
      <c r="B5" s="66"/>
      <c r="C5" s="67" t="s">
        <v>68</v>
      </c>
      <c r="D5" s="68" t="s">
        <v>70</v>
      </c>
      <c r="E5" s="67" t="s">
        <v>68</v>
      </c>
      <c r="F5" s="68" t="s">
        <v>70</v>
      </c>
      <c r="G5" s="68" t="s">
        <v>68</v>
      </c>
      <c r="H5" s="77" t="s">
        <v>70</v>
      </c>
    </row>
    <row r="6" spans="2:8" ht="18" customHeight="1" x14ac:dyDescent="0.3">
      <c r="B6" s="69" t="s">
        <v>4</v>
      </c>
      <c r="C6" s="70"/>
      <c r="D6" s="71"/>
      <c r="E6" s="70"/>
      <c r="F6" s="71"/>
      <c r="G6" s="71"/>
      <c r="H6" s="70"/>
    </row>
    <row r="7" spans="2:8" ht="18" customHeight="1" x14ac:dyDescent="0.3">
      <c r="B7" s="72" t="s">
        <v>82</v>
      </c>
      <c r="C7" s="73">
        <f>'Table 1'!D7</f>
        <v>1732</v>
      </c>
      <c r="D7" s="78">
        <f>'Table 1'!F7</f>
        <v>-3.3482142857142905</v>
      </c>
      <c r="E7" s="73">
        <f>'Table 1'!H7</f>
        <v>2025</v>
      </c>
      <c r="F7" s="78">
        <f>'Table 1'!J7</f>
        <v>5.3042121684867327</v>
      </c>
      <c r="G7" s="73">
        <f>'Table 1'!K7</f>
        <v>1699</v>
      </c>
      <c r="H7" s="78">
        <f>'Table 1'!M7</f>
        <v>-1.9053117782909967</v>
      </c>
    </row>
    <row r="8" spans="2:8" ht="18" customHeight="1" x14ac:dyDescent="0.3">
      <c r="B8" s="72" t="s">
        <v>83</v>
      </c>
      <c r="C8" s="73">
        <f>'Table 1'!D8</f>
        <v>587001</v>
      </c>
      <c r="D8" s="78">
        <f>'Table 1'!F8</f>
        <v>78.491913144219396</v>
      </c>
      <c r="E8" s="73">
        <f>'Table 1'!H8</f>
        <v>449166</v>
      </c>
      <c r="F8" s="78">
        <f>'Table 1'!J8</f>
        <v>-36.954202716283667</v>
      </c>
      <c r="G8" s="73">
        <f>'Table 1'!K8</f>
        <v>482337</v>
      </c>
      <c r="H8" s="78">
        <f>'Table 1'!M8</f>
        <v>-17.830293304440701</v>
      </c>
    </row>
    <row r="9" spans="2:8" ht="18" customHeight="1" x14ac:dyDescent="0.3">
      <c r="B9" s="72" t="s">
        <v>84</v>
      </c>
      <c r="C9" s="73">
        <f>'Table 1'!D9</f>
        <v>6790215.5860000001</v>
      </c>
      <c r="D9" s="78">
        <f>'Table 1'!F9</f>
        <v>86.118656212023865</v>
      </c>
      <c r="E9" s="73">
        <f>'Table 1'!H9</f>
        <v>5988981.0760000004</v>
      </c>
      <c r="F9" s="78">
        <f>'Table 1'!J9</f>
        <v>-47.669979720485514</v>
      </c>
      <c r="G9" s="73">
        <f>'Table 1'!K9</f>
        <v>7133109.625</v>
      </c>
      <c r="H9" s="78">
        <f>'Table 1'!M9</f>
        <v>5.049825512270556</v>
      </c>
    </row>
    <row r="10" spans="2:8" ht="18" customHeight="1" x14ac:dyDescent="0.3">
      <c r="B10" s="69" t="s">
        <v>85</v>
      </c>
      <c r="C10" s="74"/>
      <c r="D10" s="71"/>
      <c r="E10" s="74"/>
      <c r="F10" s="71"/>
      <c r="G10" s="73"/>
      <c r="H10" s="79"/>
    </row>
    <row r="11" spans="2:8" ht="18" customHeight="1" x14ac:dyDescent="0.3">
      <c r="B11" s="72" t="s">
        <v>86</v>
      </c>
      <c r="C11" s="73">
        <f>'Table 1'!D13</f>
        <v>1207</v>
      </c>
      <c r="D11" s="78">
        <f>'Table 1'!F13</f>
        <v>-7.7217125382262992</v>
      </c>
      <c r="E11" s="73">
        <f>'Table 1'!H13</f>
        <v>1345</v>
      </c>
      <c r="F11" s="78">
        <f>'Table 1'!J13</f>
        <v>-3.6532951289398263</v>
      </c>
      <c r="G11" s="73">
        <f>'Table 1'!K13</f>
        <v>1064</v>
      </c>
      <c r="H11" s="78">
        <f>'Table 1'!M13</f>
        <v>-11.847555923777964</v>
      </c>
    </row>
    <row r="12" spans="2:8" ht="18" customHeight="1" x14ac:dyDescent="0.3">
      <c r="B12" s="72" t="s">
        <v>87</v>
      </c>
      <c r="C12" s="73">
        <f>'Table 1'!D14</f>
        <v>270222</v>
      </c>
      <c r="D12" s="78">
        <f>'Table 1'!F14</f>
        <v>56.232004717799278</v>
      </c>
      <c r="E12" s="73">
        <f>'Table 1'!H14</f>
        <v>196326</v>
      </c>
      <c r="F12" s="78">
        <f>'Table 1'!J14</f>
        <v>-2.0979090723222571</v>
      </c>
      <c r="G12" s="73">
        <f>'Table 1'!K14</f>
        <v>186221</v>
      </c>
      <c r="H12" s="78">
        <f>'Table 1'!M14</f>
        <v>-31.085921945659489</v>
      </c>
    </row>
    <row r="13" spans="2:8" ht="18" customHeight="1" x14ac:dyDescent="0.3">
      <c r="B13" s="72" t="s">
        <v>88</v>
      </c>
      <c r="C13" s="73">
        <f>'Table 1'!D15</f>
        <v>3051390.2289999994</v>
      </c>
      <c r="D13" s="78">
        <f>'Table 1'!F15</f>
        <v>47.472065190760482</v>
      </c>
      <c r="E13" s="73">
        <f>'Table 1'!H15</f>
        <v>2653203.2860000003</v>
      </c>
      <c r="F13" s="78">
        <f>'Table 1'!J15</f>
        <v>1.3641633488269855</v>
      </c>
      <c r="G13" s="73">
        <f>'Table 1'!K15</f>
        <v>2509847.91</v>
      </c>
      <c r="H13" s="78">
        <f>'Table 1'!M15</f>
        <v>-17.747396378649128</v>
      </c>
    </row>
    <row r="14" spans="2:8" ht="18" customHeight="1" x14ac:dyDescent="0.3">
      <c r="B14" s="69" t="s">
        <v>89</v>
      </c>
      <c r="C14" s="74"/>
      <c r="D14" s="71"/>
      <c r="E14" s="74"/>
      <c r="F14" s="71"/>
      <c r="G14" s="73"/>
      <c r="H14" s="79"/>
    </row>
    <row r="15" spans="2:8" ht="18" customHeight="1" x14ac:dyDescent="0.3">
      <c r="B15" s="72" t="s">
        <v>86</v>
      </c>
      <c r="C15" s="73">
        <f>'Table 1'!D55</f>
        <v>436</v>
      </c>
      <c r="D15" s="79">
        <f>'Table 1'!F55</f>
        <v>45.819397993311028</v>
      </c>
      <c r="E15" s="73">
        <f>'Table 1'!H55</f>
        <v>539</v>
      </c>
      <c r="F15" s="79">
        <f>'Table 1'!J55</f>
        <v>19.777777777777782</v>
      </c>
      <c r="G15" s="73">
        <f>'Table 1'!K55</f>
        <v>482</v>
      </c>
      <c r="H15" s="79">
        <f>'Table 1'!M55</f>
        <v>10.550458715596323</v>
      </c>
    </row>
    <row r="16" spans="2:8" ht="18" customHeight="1" x14ac:dyDescent="0.3">
      <c r="B16" s="72" t="s">
        <v>87</v>
      </c>
      <c r="C16" s="73">
        <f>'Table 1'!D56</f>
        <v>312456</v>
      </c>
      <c r="D16" s="79">
        <f>'Table 1'!F56</f>
        <v>101.28583392385492</v>
      </c>
      <c r="E16" s="73">
        <f>'Table 1'!H56</f>
        <v>250035</v>
      </c>
      <c r="F16" s="79">
        <f>'Table 1'!J56</f>
        <v>-51.042837394903685</v>
      </c>
      <c r="G16" s="73">
        <f>'Table 1'!K56</f>
        <v>292784</v>
      </c>
      <c r="H16" s="79">
        <f>'Table 1'!M56</f>
        <v>-6.2959264664464776</v>
      </c>
    </row>
    <row r="17" spans="2:8" ht="18" customHeight="1" x14ac:dyDescent="0.3">
      <c r="B17" s="72" t="s">
        <v>88</v>
      </c>
      <c r="C17" s="73">
        <f>'Table 1'!D57</f>
        <v>3478681.9160000002</v>
      </c>
      <c r="D17" s="79">
        <f>'Table 1'!F57</f>
        <v>138.96556847665678</v>
      </c>
      <c r="E17" s="73">
        <f>'Table 1'!H57</f>
        <v>2801668.37</v>
      </c>
      <c r="F17" s="79">
        <f>'Table 1'!J57</f>
        <v>-67.819784819373126</v>
      </c>
      <c r="G17" s="73">
        <f>'Table 1'!K57</f>
        <v>4084065.5260000005</v>
      </c>
      <c r="H17" s="79">
        <f>'Table 1'!M57</f>
        <v>17.40267217924043</v>
      </c>
    </row>
    <row r="18" spans="2:8" ht="18" customHeight="1" x14ac:dyDescent="0.3">
      <c r="B18" s="69" t="s">
        <v>90</v>
      </c>
      <c r="C18" s="74"/>
      <c r="D18" s="71"/>
      <c r="E18" s="74"/>
      <c r="F18" s="71"/>
      <c r="G18" s="73"/>
      <c r="H18" s="79"/>
    </row>
    <row r="19" spans="2:8" ht="18" customHeight="1" x14ac:dyDescent="0.3">
      <c r="B19" s="72" t="s">
        <v>86</v>
      </c>
      <c r="C19" s="73">
        <f>'Table 1'!D89</f>
        <v>5</v>
      </c>
      <c r="D19" s="79">
        <f>'Table 1'!F89</f>
        <v>0</v>
      </c>
      <c r="E19" s="73">
        <f>'Table 1'!H89</f>
        <v>6</v>
      </c>
      <c r="F19" s="79">
        <f>'Table 1'!J89</f>
        <v>200</v>
      </c>
      <c r="G19" s="73">
        <f>'Table 1'!K89</f>
        <v>5</v>
      </c>
      <c r="H19" s="79">
        <f>'Table 1'!M89</f>
        <v>0</v>
      </c>
    </row>
    <row r="20" spans="2:8" ht="18" customHeight="1" x14ac:dyDescent="0.3">
      <c r="B20" s="72" t="s">
        <v>87</v>
      </c>
      <c r="C20" s="73">
        <f>'Table 1'!D90</f>
        <v>4323</v>
      </c>
      <c r="D20" s="79">
        <f>'Table 1'!F90</f>
        <v>540.44444444444446</v>
      </c>
      <c r="E20" s="73">
        <f>'Table 1'!H90</f>
        <v>2805</v>
      </c>
      <c r="F20" s="79">
        <f>'Table 1'!J90</f>
        <v>135.9125315391085</v>
      </c>
      <c r="G20" s="73">
        <f>'Table 1'!K90</f>
        <v>3332</v>
      </c>
      <c r="H20" s="79">
        <f>'Table 1'!M90</f>
        <v>-22.923895442979415</v>
      </c>
    </row>
    <row r="21" spans="2:8" ht="18" customHeight="1" x14ac:dyDescent="0.3">
      <c r="B21" s="72" t="s">
        <v>88</v>
      </c>
      <c r="C21" s="73">
        <f>'Table 1'!D91</f>
        <v>36222.951000000001</v>
      </c>
      <c r="D21" s="79">
        <f>'Table 1'!F91</f>
        <v>427.12571375185433</v>
      </c>
      <c r="E21" s="73">
        <f>'Table 1'!H91</f>
        <v>29460.855</v>
      </c>
      <c r="F21" s="79">
        <f>'Table 1'!J91</f>
        <v>393.16213548742621</v>
      </c>
      <c r="G21" s="73">
        <f>'Table 1'!K91</f>
        <v>32413.210999999999</v>
      </c>
      <c r="H21" s="79">
        <f>'Table 1'!M91</f>
        <v>-10.517475508828644</v>
      </c>
    </row>
    <row r="22" spans="2:8" ht="18" customHeight="1" x14ac:dyDescent="0.3">
      <c r="B22" s="69" t="s">
        <v>91</v>
      </c>
      <c r="C22" s="74"/>
      <c r="D22" s="71"/>
      <c r="E22" s="74"/>
      <c r="F22" s="71"/>
      <c r="G22" s="73"/>
      <c r="H22" s="79"/>
    </row>
    <row r="23" spans="2:8" ht="18" customHeight="1" x14ac:dyDescent="0.3">
      <c r="B23" s="72" t="s">
        <v>86</v>
      </c>
      <c r="C23" s="73">
        <f>'Table 1'!D95</f>
        <v>84</v>
      </c>
      <c r="D23" s="79">
        <f>'Table 1'!F95</f>
        <v>-53.333333333333336</v>
      </c>
      <c r="E23" s="73">
        <f>'Table 1'!H95</f>
        <v>135</v>
      </c>
      <c r="F23" s="79">
        <f>'Table 1'!J95</f>
        <v>80</v>
      </c>
      <c r="G23" s="73">
        <f>'Table 1'!K95</f>
        <v>148</v>
      </c>
      <c r="H23" s="79">
        <f>'Table 1'!M95</f>
        <v>76.19047619047619</v>
      </c>
    </row>
    <row r="24" spans="2:8" ht="18" customHeight="1" x14ac:dyDescent="0.3">
      <c r="B24" s="72" t="s">
        <v>88</v>
      </c>
      <c r="C24" s="73">
        <f>'Table 1'!D96</f>
        <v>223920.49</v>
      </c>
      <c r="D24" s="79">
        <f>'Table 1'!F96</f>
        <v>92.044582582296016</v>
      </c>
      <c r="E24" s="73">
        <f>'Table 1'!H96</f>
        <v>504648.565</v>
      </c>
      <c r="F24" s="79">
        <f>'Table 1'!J96</f>
        <v>338.88458467976665</v>
      </c>
      <c r="G24" s="73">
        <f>'Table 1'!K96</f>
        <v>506782.978</v>
      </c>
      <c r="H24" s="79">
        <f>'Table 1'!M96</f>
        <v>126.3227353602165</v>
      </c>
    </row>
    <row r="25" spans="2:8" ht="5.4" customHeight="1" thickBot="1" x14ac:dyDescent="0.35">
      <c r="B25" s="80"/>
      <c r="C25" s="80"/>
      <c r="D25" s="80"/>
      <c r="E25" s="80"/>
      <c r="F25" s="80"/>
      <c r="G25" s="80"/>
      <c r="H25" s="80"/>
    </row>
    <row r="26" spans="2:8" ht="15" thickTop="1" x14ac:dyDescent="0.3"/>
  </sheetData>
  <mergeCells count="5">
    <mergeCell ref="B2:H2"/>
    <mergeCell ref="B3:H3"/>
    <mergeCell ref="C4:D4"/>
    <mergeCell ref="E4:F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14A1-9BAC-4AAD-ADDC-7E529C0A6C06}">
  <dimension ref="A2:AM160"/>
  <sheetViews>
    <sheetView showGridLines="0" topLeftCell="A111" zoomScale="85" zoomScaleNormal="85" workbookViewId="0">
      <selection activeCell="V123" sqref="V123"/>
    </sheetView>
  </sheetViews>
  <sheetFormatPr defaultRowHeight="13.8" x14ac:dyDescent="0.25"/>
  <cols>
    <col min="1" max="1" width="3.5546875" style="23" customWidth="1"/>
    <col min="2" max="2" width="7.6640625" style="23" customWidth="1"/>
    <col min="3" max="3" width="9" style="23" bestFit="1" customWidth="1"/>
    <col min="4" max="4" width="10" style="23" bestFit="1" customWidth="1"/>
    <col min="5" max="5" width="11.77734375" style="23" bestFit="1" customWidth="1"/>
    <col min="6" max="6" width="3.5546875" style="23" customWidth="1"/>
    <col min="7" max="7" width="10" style="23" bestFit="1" customWidth="1"/>
    <col min="8" max="8" width="11.77734375" style="23" bestFit="1" customWidth="1"/>
    <col min="9" max="9" width="9" style="23" bestFit="1" customWidth="1"/>
    <col min="10" max="10" width="10" style="23" bestFit="1" customWidth="1"/>
    <col min="11" max="11" width="11.77734375" style="23" bestFit="1" customWidth="1"/>
    <col min="12" max="13" width="9" style="23" bestFit="1" customWidth="1"/>
    <col min="14" max="14" width="11.77734375" style="23" bestFit="1" customWidth="1"/>
    <col min="15" max="15" width="9" style="23" bestFit="1" customWidth="1"/>
    <col min="16" max="16" width="10" style="23" bestFit="1" customWidth="1"/>
    <col min="17" max="17" width="11.77734375" style="23" bestFit="1" customWidth="1"/>
    <col min="18" max="18" width="9" style="23" bestFit="1" customWidth="1"/>
    <col min="19" max="19" width="9.44140625" style="23" bestFit="1" customWidth="1"/>
    <col min="20" max="20" width="10.5546875" style="23" bestFit="1" customWidth="1"/>
    <col min="21" max="21" width="8.88671875" style="23"/>
    <col min="22" max="22" width="9" style="23" bestFit="1" customWidth="1"/>
    <col min="23" max="23" width="10" style="23" bestFit="1" customWidth="1"/>
    <col min="24" max="24" width="11.77734375" style="23" bestFit="1" customWidth="1"/>
    <col min="25" max="25" width="9" style="23" bestFit="1" customWidth="1"/>
    <col min="26" max="26" width="10" style="23" bestFit="1" customWidth="1"/>
    <col min="27" max="27" width="11.77734375" style="23" bestFit="1" customWidth="1"/>
    <col min="28" max="28" width="9" style="23" bestFit="1" customWidth="1"/>
    <col min="29" max="29" width="10" style="23" bestFit="1" customWidth="1"/>
    <col min="30" max="30" width="11.77734375" style="23" bestFit="1" customWidth="1"/>
    <col min="31" max="31" width="9" style="23" bestFit="1" customWidth="1"/>
    <col min="32" max="32" width="10" style="23" bestFit="1" customWidth="1"/>
    <col min="33" max="33" width="11.77734375" style="23" bestFit="1" customWidth="1"/>
    <col min="34" max="39" width="9" style="23" bestFit="1" customWidth="1"/>
    <col min="40" max="16384" width="8.88671875" style="23"/>
  </cols>
  <sheetData>
    <row r="2" spans="1:39" hidden="1" x14ac:dyDescent="0.25">
      <c r="B2" s="23" t="s">
        <v>27</v>
      </c>
      <c r="C2" s="100" t="s">
        <v>4</v>
      </c>
      <c r="D2" s="100"/>
      <c r="E2" s="100"/>
      <c r="F2" s="100" t="s">
        <v>9</v>
      </c>
      <c r="G2" s="100"/>
      <c r="H2" s="100"/>
      <c r="I2" s="100" t="s">
        <v>16</v>
      </c>
      <c r="J2" s="100"/>
      <c r="K2" s="100"/>
      <c r="L2" s="99" t="s">
        <v>11</v>
      </c>
      <c r="M2" s="99"/>
      <c r="N2" s="99"/>
      <c r="O2" s="92" t="s">
        <v>25</v>
      </c>
      <c r="P2" s="93"/>
      <c r="Q2" s="94" t="s">
        <v>26</v>
      </c>
      <c r="R2" s="95"/>
      <c r="U2" s="23" t="s">
        <v>50</v>
      </c>
      <c r="V2" s="100" t="s">
        <v>4</v>
      </c>
      <c r="W2" s="100"/>
      <c r="X2" s="100"/>
      <c r="Y2" s="100" t="s">
        <v>9</v>
      </c>
      <c r="Z2" s="100"/>
      <c r="AA2" s="100"/>
      <c r="AB2" s="100" t="s">
        <v>16</v>
      </c>
      <c r="AC2" s="100"/>
      <c r="AD2" s="100"/>
      <c r="AE2" s="99" t="s">
        <v>11</v>
      </c>
      <c r="AF2" s="99"/>
      <c r="AG2" s="99"/>
      <c r="AH2" s="92" t="s">
        <v>25</v>
      </c>
      <c r="AI2" s="93"/>
      <c r="AJ2" s="94" t="s">
        <v>26</v>
      </c>
      <c r="AK2" s="95"/>
    </row>
    <row r="3" spans="1:39" hidden="1" x14ac:dyDescent="0.25">
      <c r="C3" s="90" t="s">
        <v>6</v>
      </c>
      <c r="D3" s="51" t="s">
        <v>17</v>
      </c>
      <c r="E3" s="51" t="s">
        <v>18</v>
      </c>
      <c r="F3" s="90" t="s">
        <v>6</v>
      </c>
      <c r="G3" s="51" t="s">
        <v>17</v>
      </c>
      <c r="H3" s="51" t="s">
        <v>18</v>
      </c>
      <c r="I3" s="90" t="s">
        <v>6</v>
      </c>
      <c r="J3" s="52" t="s">
        <v>17</v>
      </c>
      <c r="K3" s="52" t="s">
        <v>18</v>
      </c>
      <c r="L3" s="90" t="s">
        <v>6</v>
      </c>
      <c r="M3" s="51" t="s">
        <v>17</v>
      </c>
      <c r="N3" s="51" t="s">
        <v>18</v>
      </c>
      <c r="O3" s="90" t="s">
        <v>6</v>
      </c>
      <c r="P3" s="51" t="s">
        <v>18</v>
      </c>
      <c r="Q3" s="96" t="s">
        <v>6</v>
      </c>
      <c r="R3" s="51" t="s">
        <v>18</v>
      </c>
      <c r="V3" s="90" t="s">
        <v>6</v>
      </c>
      <c r="W3" s="51" t="s">
        <v>17</v>
      </c>
      <c r="X3" s="51" t="s">
        <v>18</v>
      </c>
      <c r="Y3" s="90" t="s">
        <v>6</v>
      </c>
      <c r="Z3" s="51" t="s">
        <v>17</v>
      </c>
      <c r="AA3" s="51" t="s">
        <v>18</v>
      </c>
      <c r="AB3" s="90" t="s">
        <v>6</v>
      </c>
      <c r="AC3" s="52" t="s">
        <v>17</v>
      </c>
      <c r="AD3" s="52" t="s">
        <v>18</v>
      </c>
      <c r="AE3" s="90" t="s">
        <v>6</v>
      </c>
      <c r="AF3" s="51" t="s">
        <v>17</v>
      </c>
      <c r="AG3" s="51" t="s">
        <v>18</v>
      </c>
      <c r="AH3" s="90" t="s">
        <v>6</v>
      </c>
      <c r="AI3" s="51" t="s">
        <v>18</v>
      </c>
      <c r="AJ3" s="96" t="s">
        <v>6</v>
      </c>
      <c r="AK3" s="51" t="s">
        <v>18</v>
      </c>
    </row>
    <row r="4" spans="1:39" hidden="1" x14ac:dyDescent="0.25">
      <c r="C4" s="90"/>
      <c r="D4" s="53" t="s">
        <v>19</v>
      </c>
      <c r="E4" s="53" t="s">
        <v>20</v>
      </c>
      <c r="F4" s="90"/>
      <c r="G4" s="53" t="s">
        <v>19</v>
      </c>
      <c r="H4" s="53" t="s">
        <v>20</v>
      </c>
      <c r="I4" s="90"/>
      <c r="J4" s="52" t="s">
        <v>19</v>
      </c>
      <c r="K4" s="52" t="s">
        <v>20</v>
      </c>
      <c r="L4" s="90"/>
      <c r="M4" s="53" t="s">
        <v>19</v>
      </c>
      <c r="N4" s="53" t="s">
        <v>20</v>
      </c>
      <c r="O4" s="90"/>
      <c r="P4" s="53" t="s">
        <v>20</v>
      </c>
      <c r="Q4" s="97"/>
      <c r="R4" s="53" t="s">
        <v>20</v>
      </c>
      <c r="V4" s="90"/>
      <c r="W4" s="53" t="s">
        <v>19</v>
      </c>
      <c r="X4" s="53" t="s">
        <v>20</v>
      </c>
      <c r="Y4" s="90"/>
      <c r="Z4" s="53" t="s">
        <v>19</v>
      </c>
      <c r="AA4" s="53" t="s">
        <v>20</v>
      </c>
      <c r="AB4" s="90"/>
      <c r="AC4" s="52" t="s">
        <v>19</v>
      </c>
      <c r="AD4" s="52" t="s">
        <v>20</v>
      </c>
      <c r="AE4" s="90"/>
      <c r="AF4" s="53" t="s">
        <v>19</v>
      </c>
      <c r="AG4" s="53" t="s">
        <v>20</v>
      </c>
      <c r="AH4" s="90"/>
      <c r="AI4" s="53" t="s">
        <v>20</v>
      </c>
      <c r="AJ4" s="97"/>
      <c r="AK4" s="53" t="s">
        <v>20</v>
      </c>
    </row>
    <row r="5" spans="1:39" hidden="1" x14ac:dyDescent="0.25">
      <c r="C5" s="54">
        <v>-1</v>
      </c>
      <c r="D5" s="54">
        <v>-2</v>
      </c>
      <c r="E5" s="54">
        <v>-3</v>
      </c>
      <c r="F5" s="54">
        <v>-4</v>
      </c>
      <c r="G5" s="54">
        <v>-5</v>
      </c>
      <c r="H5" s="54">
        <v>-6</v>
      </c>
      <c r="I5" s="54">
        <v>-7</v>
      </c>
      <c r="J5" s="54">
        <v>-8</v>
      </c>
      <c r="K5" s="54">
        <v>-9</v>
      </c>
      <c r="L5" s="54">
        <v>-10</v>
      </c>
      <c r="M5" s="54">
        <v>-11</v>
      </c>
      <c r="N5" s="54">
        <v>-12</v>
      </c>
      <c r="O5" s="54">
        <v>-13</v>
      </c>
      <c r="P5" s="54">
        <v>-14</v>
      </c>
      <c r="Q5" s="54">
        <v>-15</v>
      </c>
      <c r="R5" s="54">
        <v>-16</v>
      </c>
      <c r="V5" s="54">
        <v>-1</v>
      </c>
      <c r="W5" s="54">
        <v>-2</v>
      </c>
      <c r="X5" s="54">
        <v>-3</v>
      </c>
      <c r="Y5" s="54">
        <v>-4</v>
      </c>
      <c r="Z5" s="54">
        <v>-5</v>
      </c>
      <c r="AA5" s="54">
        <v>-6</v>
      </c>
      <c r="AB5" s="54">
        <v>-7</v>
      </c>
      <c r="AC5" s="54">
        <v>-8</v>
      </c>
      <c r="AD5" s="54">
        <v>-9</v>
      </c>
      <c r="AE5" s="54">
        <v>-10</v>
      </c>
      <c r="AF5" s="54">
        <v>-11</v>
      </c>
      <c r="AG5" s="54">
        <v>-12</v>
      </c>
      <c r="AH5" s="54">
        <v>-13</v>
      </c>
      <c r="AI5" s="54">
        <v>-14</v>
      </c>
      <c r="AJ5" s="54">
        <v>-15</v>
      </c>
      <c r="AK5" s="54">
        <v>-16</v>
      </c>
    </row>
    <row r="6" spans="1:39" hidden="1" x14ac:dyDescent="0.25">
      <c r="A6" s="55">
        <f>E6/$E$10</f>
        <v>0.32121978643307836</v>
      </c>
      <c r="B6" s="56" t="s">
        <v>21</v>
      </c>
      <c r="C6" s="57">
        <v>1189</v>
      </c>
      <c r="D6" s="57">
        <v>201410</v>
      </c>
      <c r="E6" s="57">
        <v>2863480.5110000004</v>
      </c>
      <c r="F6" s="57">
        <v>916</v>
      </c>
      <c r="G6" s="57">
        <v>117296</v>
      </c>
      <c r="H6" s="57">
        <v>1932122.1469999996</v>
      </c>
      <c r="I6" s="57">
        <v>263</v>
      </c>
      <c r="J6" s="57">
        <v>83742</v>
      </c>
      <c r="K6" s="57">
        <v>918483.52399999974</v>
      </c>
      <c r="L6" s="57">
        <v>3</v>
      </c>
      <c r="M6" s="57">
        <v>372</v>
      </c>
      <c r="N6" s="57">
        <v>4444.9670000000006</v>
      </c>
      <c r="O6" s="57">
        <v>7</v>
      </c>
      <c r="P6" s="57">
        <v>8429.8730000000014</v>
      </c>
      <c r="Q6" s="57">
        <v>0</v>
      </c>
      <c r="R6" s="57">
        <v>0</v>
      </c>
      <c r="S6" s="55">
        <f>E6/X6-1</f>
        <v>0.90858759211836371</v>
      </c>
      <c r="U6" s="56" t="s">
        <v>21</v>
      </c>
      <c r="V6" s="57">
        <v>994</v>
      </c>
      <c r="W6" s="57">
        <v>169269</v>
      </c>
      <c r="X6" s="57">
        <v>1500313.9090000002</v>
      </c>
      <c r="Y6" s="57">
        <v>734</v>
      </c>
      <c r="Z6" s="57">
        <v>89468</v>
      </c>
      <c r="AA6" s="57">
        <v>953750.7350000001</v>
      </c>
      <c r="AB6" s="57">
        <v>219</v>
      </c>
      <c r="AC6" s="57">
        <v>79746</v>
      </c>
      <c r="AD6" s="57">
        <v>542011.8459999999</v>
      </c>
      <c r="AE6" s="57">
        <v>2</v>
      </c>
      <c r="AF6" s="57">
        <v>55</v>
      </c>
      <c r="AG6" s="57">
        <v>465.91300000000001</v>
      </c>
      <c r="AH6" s="57">
        <v>39</v>
      </c>
      <c r="AI6" s="57">
        <v>4085.4150000000036</v>
      </c>
      <c r="AJ6" s="57">
        <v>0</v>
      </c>
      <c r="AK6" s="57">
        <v>0</v>
      </c>
      <c r="AL6" s="56"/>
      <c r="AM6" s="56"/>
    </row>
    <row r="7" spans="1:39" hidden="1" x14ac:dyDescent="0.25">
      <c r="A7" s="55">
        <f t="shared" ref="A7:A9" si="0">E7/$E$10</f>
        <v>0.36964704085893346</v>
      </c>
      <c r="B7" s="56" t="s">
        <v>22</v>
      </c>
      <c r="C7" s="57">
        <v>190</v>
      </c>
      <c r="D7" s="57">
        <v>244783</v>
      </c>
      <c r="E7" s="57">
        <v>3295180.2539999997</v>
      </c>
      <c r="F7" s="57">
        <v>75</v>
      </c>
      <c r="G7" s="57">
        <v>125226</v>
      </c>
      <c r="H7" s="57">
        <v>1965805.014</v>
      </c>
      <c r="I7" s="57">
        <v>46</v>
      </c>
      <c r="J7" s="57">
        <v>119119</v>
      </c>
      <c r="K7" s="57">
        <v>1102630.0530000001</v>
      </c>
      <c r="L7" s="57">
        <v>3</v>
      </c>
      <c r="M7" s="57">
        <v>438</v>
      </c>
      <c r="N7" s="57">
        <v>5422.39</v>
      </c>
      <c r="O7" s="57">
        <v>66</v>
      </c>
      <c r="P7" s="57">
        <v>221322.79699999999</v>
      </c>
      <c r="Q7" s="57">
        <v>0</v>
      </c>
      <c r="R7" s="57">
        <v>0</v>
      </c>
      <c r="S7" s="55">
        <f t="shared" ref="S7:S10" si="1">E7/X7-1</f>
        <v>0.15949415238756082</v>
      </c>
      <c r="U7" s="56" t="s">
        <v>22</v>
      </c>
      <c r="V7" s="57">
        <v>177</v>
      </c>
      <c r="W7" s="57">
        <v>130099</v>
      </c>
      <c r="X7" s="57">
        <v>2841911.9210000001</v>
      </c>
      <c r="Y7" s="57">
        <v>112</v>
      </c>
      <c r="Z7" s="57">
        <v>87159</v>
      </c>
      <c r="AA7" s="57">
        <v>2226492.5559999999</v>
      </c>
      <c r="AB7" s="57">
        <v>44</v>
      </c>
      <c r="AC7" s="57">
        <v>42940</v>
      </c>
      <c r="AD7" s="57">
        <v>577251.70600000001</v>
      </c>
      <c r="AE7" s="57">
        <v>0</v>
      </c>
      <c r="AF7" s="57">
        <v>0</v>
      </c>
      <c r="AG7" s="57">
        <v>0</v>
      </c>
      <c r="AH7" s="57">
        <v>21</v>
      </c>
      <c r="AI7" s="57">
        <v>38167.659</v>
      </c>
      <c r="AJ7" s="57">
        <v>0</v>
      </c>
      <c r="AK7" s="57">
        <v>0</v>
      </c>
      <c r="AL7" s="56"/>
      <c r="AM7" s="56"/>
    </row>
    <row r="8" spans="1:39" hidden="1" x14ac:dyDescent="0.25">
      <c r="A8" s="55">
        <f t="shared" si="0"/>
        <v>0.26184548730428292</v>
      </c>
      <c r="B8" s="56" t="s">
        <v>23</v>
      </c>
      <c r="C8" s="57">
        <v>194</v>
      </c>
      <c r="D8" s="57">
        <v>244173</v>
      </c>
      <c r="E8" s="57">
        <v>2334194.4720000001</v>
      </c>
      <c r="F8" s="57">
        <v>82</v>
      </c>
      <c r="G8" s="57">
        <v>21418</v>
      </c>
      <c r="H8" s="57">
        <v>295372.87599999999</v>
      </c>
      <c r="I8" s="57">
        <v>110</v>
      </c>
      <c r="J8" s="57">
        <v>222755</v>
      </c>
      <c r="K8" s="57">
        <v>2031105.1359999999</v>
      </c>
      <c r="L8" s="57">
        <v>0</v>
      </c>
      <c r="M8" s="57">
        <v>0</v>
      </c>
      <c r="N8" s="57">
        <v>0</v>
      </c>
      <c r="O8" s="57">
        <v>2</v>
      </c>
      <c r="P8" s="57">
        <v>7716.46</v>
      </c>
      <c r="Q8" s="57">
        <v>0</v>
      </c>
      <c r="R8" s="57">
        <v>0</v>
      </c>
      <c r="S8" s="55">
        <f t="shared" si="1"/>
        <v>11.638486820742939</v>
      </c>
      <c r="U8" s="56" t="s">
        <v>23</v>
      </c>
      <c r="V8" s="57">
        <v>17</v>
      </c>
      <c r="W8" s="57">
        <v>82376</v>
      </c>
      <c r="X8" s="57">
        <v>184689.394</v>
      </c>
      <c r="Y8" s="57">
        <v>7</v>
      </c>
      <c r="Z8" s="57">
        <v>10204</v>
      </c>
      <c r="AA8" s="57">
        <v>53343.256000000001</v>
      </c>
      <c r="AB8" s="57">
        <v>10</v>
      </c>
      <c r="AC8" s="57">
        <v>72172</v>
      </c>
      <c r="AD8" s="57">
        <v>131346.13800000001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6"/>
      <c r="AM8" s="56"/>
    </row>
    <row r="9" spans="1:39" hidden="1" x14ac:dyDescent="0.25">
      <c r="A9" s="55">
        <f t="shared" si="0"/>
        <v>4.7287685403705308E-2</v>
      </c>
      <c r="B9" s="56" t="s">
        <v>24</v>
      </c>
      <c r="C9" s="57">
        <v>137</v>
      </c>
      <c r="D9" s="57">
        <v>49894</v>
      </c>
      <c r="E9" s="57">
        <v>421541.17300000001</v>
      </c>
      <c r="F9" s="57">
        <v>110</v>
      </c>
      <c r="G9" s="57">
        <v>11039</v>
      </c>
      <c r="H9" s="57">
        <v>94223.630999999994</v>
      </c>
      <c r="I9" s="57">
        <v>23</v>
      </c>
      <c r="J9" s="57">
        <v>36697</v>
      </c>
      <c r="K9" s="57">
        <v>298179.40600000002</v>
      </c>
      <c r="L9" s="57">
        <v>1</v>
      </c>
      <c r="M9" s="57">
        <v>2158</v>
      </c>
      <c r="N9" s="57">
        <v>18059.355</v>
      </c>
      <c r="O9" s="57">
        <v>3</v>
      </c>
      <c r="P9" s="57">
        <v>11078.781000000001</v>
      </c>
      <c r="Q9" s="57">
        <v>0</v>
      </c>
      <c r="R9" s="57">
        <v>0</v>
      </c>
      <c r="S9" s="55">
        <f t="shared" si="1"/>
        <v>-0.48724875908347565</v>
      </c>
      <c r="U9" s="56" t="s">
        <v>24</v>
      </c>
      <c r="V9" s="57">
        <v>190</v>
      </c>
      <c r="W9" s="57">
        <v>60303</v>
      </c>
      <c r="X9" s="57">
        <v>822116.33899999992</v>
      </c>
      <c r="Y9" s="57">
        <v>80</v>
      </c>
      <c r="Z9" s="57">
        <v>35854</v>
      </c>
      <c r="AA9" s="57">
        <v>652010.34499999997</v>
      </c>
      <c r="AB9" s="57">
        <v>30</v>
      </c>
      <c r="AC9" s="57">
        <v>24449</v>
      </c>
      <c r="AD9" s="57">
        <v>167143.58799999999</v>
      </c>
      <c r="AE9" s="57">
        <v>0</v>
      </c>
      <c r="AF9" s="57">
        <v>0</v>
      </c>
      <c r="AG9" s="57">
        <v>0</v>
      </c>
      <c r="AH9" s="57">
        <v>80</v>
      </c>
      <c r="AI9" s="57">
        <v>2962.4059999999999</v>
      </c>
      <c r="AJ9" s="57">
        <v>0</v>
      </c>
      <c r="AK9" s="57">
        <v>0</v>
      </c>
      <c r="AL9" s="56"/>
      <c r="AM9" s="56"/>
    </row>
    <row r="10" spans="1:39" hidden="1" x14ac:dyDescent="0.25">
      <c r="C10" s="31">
        <f>SUM(C6:C9)</f>
        <v>1710</v>
      </c>
      <c r="D10" s="31">
        <f t="shared" ref="D10:R10" si="2">SUM(D6:D9)</f>
        <v>740260</v>
      </c>
      <c r="E10" s="31">
        <f t="shared" si="2"/>
        <v>8914396.4100000001</v>
      </c>
      <c r="F10" s="31">
        <f t="shared" si="2"/>
        <v>1183</v>
      </c>
      <c r="G10" s="31">
        <f t="shared" si="2"/>
        <v>274979</v>
      </c>
      <c r="H10" s="31">
        <f t="shared" si="2"/>
        <v>4287523.6679999996</v>
      </c>
      <c r="I10" s="31">
        <f t="shared" si="2"/>
        <v>442</v>
      </c>
      <c r="J10" s="31">
        <f t="shared" si="2"/>
        <v>462313</v>
      </c>
      <c r="K10" s="31">
        <f t="shared" si="2"/>
        <v>4350398.1189999999</v>
      </c>
      <c r="L10" s="31">
        <f t="shared" si="2"/>
        <v>7</v>
      </c>
      <c r="M10" s="31">
        <f t="shared" si="2"/>
        <v>2968</v>
      </c>
      <c r="N10" s="31">
        <f t="shared" si="2"/>
        <v>27926.712</v>
      </c>
      <c r="O10" s="31">
        <f t="shared" si="2"/>
        <v>78</v>
      </c>
      <c r="P10" s="31">
        <f t="shared" si="2"/>
        <v>248547.91099999996</v>
      </c>
      <c r="Q10" s="31">
        <f t="shared" si="2"/>
        <v>0</v>
      </c>
      <c r="R10" s="31">
        <f t="shared" si="2"/>
        <v>0</v>
      </c>
      <c r="S10" s="55">
        <f t="shared" si="1"/>
        <v>0.66654399118938223</v>
      </c>
      <c r="V10" s="31">
        <f>SUM(V6:V9)</f>
        <v>1378</v>
      </c>
      <c r="W10" s="31">
        <f t="shared" ref="W10" si="3">SUM(W6:W9)</f>
        <v>442047</v>
      </c>
      <c r="X10" s="31">
        <f t="shared" ref="X10" si="4">SUM(X6:X9)</f>
        <v>5349031.5630000001</v>
      </c>
      <c r="Y10" s="31">
        <f t="shared" ref="Y10" si="5">SUM(Y6:Y9)</f>
        <v>933</v>
      </c>
      <c r="Z10" s="31">
        <f t="shared" ref="Z10" si="6">SUM(Z6:Z9)</f>
        <v>222685</v>
      </c>
      <c r="AA10" s="31">
        <f t="shared" ref="AA10" si="7">SUM(AA6:AA9)</f>
        <v>3885596.892</v>
      </c>
      <c r="AB10" s="31">
        <f t="shared" ref="AB10" si="8">SUM(AB6:AB9)</f>
        <v>303</v>
      </c>
      <c r="AC10" s="31">
        <f t="shared" ref="AC10" si="9">SUM(AC6:AC9)</f>
        <v>219307</v>
      </c>
      <c r="AD10" s="31">
        <f t="shared" ref="AD10" si="10">SUM(AD6:AD9)</f>
        <v>1417753.2779999999</v>
      </c>
      <c r="AE10" s="31">
        <f t="shared" ref="AE10" si="11">SUM(AE6:AE9)</f>
        <v>2</v>
      </c>
      <c r="AF10" s="31">
        <f t="shared" ref="AF10" si="12">SUM(AF6:AF9)</f>
        <v>55</v>
      </c>
      <c r="AG10" s="31">
        <f t="shared" ref="AG10" si="13">SUM(AG6:AG9)</f>
        <v>465.91300000000001</v>
      </c>
      <c r="AH10" s="31">
        <f t="shared" ref="AH10" si="14">SUM(AH6:AH9)</f>
        <v>140</v>
      </c>
      <c r="AI10" s="31">
        <f t="shared" ref="AI10" si="15">SUM(AI6:AI9)</f>
        <v>45215.48</v>
      </c>
      <c r="AJ10" s="31">
        <f t="shared" ref="AJ10" si="16">SUM(AJ6:AJ9)</f>
        <v>0</v>
      </c>
    </row>
    <row r="11" spans="1:39" hidden="1" x14ac:dyDescent="0.25">
      <c r="F11" s="55">
        <f>F10/$C$10</f>
        <v>0.69181286549707599</v>
      </c>
      <c r="G11" s="58">
        <f>G10/$D$10</f>
        <v>0.37146272931132307</v>
      </c>
      <c r="H11" s="58">
        <f>H10/$E$10</f>
        <v>0.48096623380920522</v>
      </c>
      <c r="I11" s="55">
        <f>I10/$C$10</f>
        <v>0.2584795321637427</v>
      </c>
      <c r="J11" s="58">
        <f>J10/$D$10</f>
        <v>0.62452786858671283</v>
      </c>
      <c r="K11" s="58">
        <f>K10/$E$10</f>
        <v>0.48801936989472516</v>
      </c>
      <c r="L11" s="55">
        <f>L10/$C$10</f>
        <v>4.0935672514619886E-3</v>
      </c>
      <c r="M11" s="58">
        <f>M10/$D$10</f>
        <v>4.0094021019641745E-3</v>
      </c>
      <c r="N11" s="58">
        <f>N10/$E$10</f>
        <v>3.1327653287520785E-3</v>
      </c>
      <c r="O11" s="55">
        <f>O10/$C$10</f>
        <v>4.5614035087719301E-2</v>
      </c>
      <c r="P11" s="58">
        <f>P10/$E$10</f>
        <v>2.7881630967317501E-2</v>
      </c>
      <c r="X11" s="23">
        <f>X10/W10*1000</f>
        <v>12100.594649437729</v>
      </c>
      <c r="Y11" s="55">
        <f>Y10/$V$10</f>
        <v>0.67706821480406387</v>
      </c>
      <c r="Z11" s="55"/>
      <c r="AA11" s="23">
        <f>AA10/Z10*1000</f>
        <v>17448.848786402315</v>
      </c>
      <c r="AB11" s="55">
        <f>AB10/$V$10</f>
        <v>0.21988388969521044</v>
      </c>
      <c r="AC11" s="55"/>
      <c r="AD11" s="23">
        <f>AD10/AC10*1000</f>
        <v>6464.6968769806699</v>
      </c>
      <c r="AE11" s="55">
        <f>AE10/$V$10</f>
        <v>1.4513788098693759E-3</v>
      </c>
      <c r="AF11" s="55"/>
      <c r="AG11" s="55"/>
      <c r="AH11" s="55">
        <f>AH10/$V$10</f>
        <v>0.10159651669085631</v>
      </c>
    </row>
    <row r="12" spans="1:39" hidden="1" x14ac:dyDescent="0.25">
      <c r="F12" s="55"/>
      <c r="G12" s="58"/>
      <c r="H12" s="58"/>
      <c r="I12" s="55"/>
      <c r="J12" s="58"/>
      <c r="K12" s="58"/>
      <c r="L12" s="55"/>
      <c r="M12" s="58"/>
      <c r="N12" s="58"/>
      <c r="O12" s="55"/>
      <c r="P12" s="58"/>
      <c r="Y12" s="55"/>
      <c r="Z12" s="55"/>
      <c r="AB12" s="55"/>
      <c r="AC12" s="55"/>
      <c r="AE12" s="55"/>
      <c r="AF12" s="55"/>
      <c r="AG12" s="55"/>
      <c r="AH12" s="55"/>
    </row>
    <row r="13" spans="1:39" hidden="1" x14ac:dyDescent="0.25">
      <c r="B13" s="56" t="s">
        <v>21</v>
      </c>
      <c r="F13" s="55"/>
      <c r="G13" s="58"/>
      <c r="H13" s="58">
        <f>H6/$E6</f>
        <v>0.67474604404597582</v>
      </c>
      <c r="I13" s="55"/>
      <c r="J13" s="58"/>
      <c r="K13" s="58">
        <f>K6/$E6</f>
        <v>0.32075773537541624</v>
      </c>
      <c r="L13" s="55"/>
      <c r="M13" s="58"/>
      <c r="N13" s="58">
        <f>N6/$E6</f>
        <v>1.5522951816590868E-3</v>
      </c>
      <c r="O13" s="55"/>
      <c r="P13" s="58">
        <f>P6/$E6</f>
        <v>2.943925396948511E-3</v>
      </c>
      <c r="Y13" s="55"/>
      <c r="Z13" s="55"/>
      <c r="AB13" s="55"/>
      <c r="AC13" s="55"/>
      <c r="AE13" s="55"/>
      <c r="AF13" s="55"/>
      <c r="AG13" s="55"/>
      <c r="AH13" s="55"/>
    </row>
    <row r="14" spans="1:39" hidden="1" x14ac:dyDescent="0.25">
      <c r="B14" s="56" t="s">
        <v>22</v>
      </c>
      <c r="F14" s="55"/>
      <c r="G14" s="58"/>
      <c r="H14" s="58">
        <f t="shared" ref="H14:H16" si="17">H7/$E7</f>
        <v>0.59656979663365028</v>
      </c>
      <c r="I14" s="55"/>
      <c r="J14" s="58"/>
      <c r="K14" s="58">
        <f t="shared" ref="K14:K16" si="18">K7/$E7</f>
        <v>0.33461903993310349</v>
      </c>
      <c r="L14" s="55"/>
      <c r="M14" s="58"/>
      <c r="N14" s="58">
        <f t="shared" ref="N14:N16" si="19">N7/$E7</f>
        <v>1.6455518612123853E-3</v>
      </c>
      <c r="O14" s="55"/>
      <c r="P14" s="58">
        <f t="shared" ref="P14:P16" si="20">P7/$E7</f>
        <v>6.7165611572033906E-2</v>
      </c>
      <c r="Y14" s="55"/>
      <c r="Z14" s="55"/>
      <c r="AB14" s="55"/>
      <c r="AC14" s="55"/>
      <c r="AE14" s="55"/>
      <c r="AF14" s="55"/>
      <c r="AG14" s="55"/>
      <c r="AH14" s="55"/>
    </row>
    <row r="15" spans="1:39" hidden="1" x14ac:dyDescent="0.25">
      <c r="B15" s="56" t="s">
        <v>23</v>
      </c>
      <c r="F15" s="55"/>
      <c r="G15" s="58"/>
      <c r="H15" s="58">
        <f t="shared" si="17"/>
        <v>0.12654167403066319</v>
      </c>
      <c r="I15" s="55"/>
      <c r="J15" s="58"/>
      <c r="K15" s="58">
        <f t="shared" si="18"/>
        <v>0.87015249173291676</v>
      </c>
      <c r="L15" s="55"/>
      <c r="M15" s="58"/>
      <c r="N15" s="58">
        <f t="shared" si="19"/>
        <v>0</v>
      </c>
      <c r="O15" s="55"/>
      <c r="P15" s="58">
        <f t="shared" si="20"/>
        <v>3.3058342364200408E-3</v>
      </c>
      <c r="Y15" s="55"/>
      <c r="Z15" s="55"/>
      <c r="AB15" s="55"/>
      <c r="AC15" s="55"/>
      <c r="AE15" s="55"/>
      <c r="AF15" s="55"/>
      <c r="AG15" s="55"/>
      <c r="AH15" s="55"/>
    </row>
    <row r="16" spans="1:39" hidden="1" x14ac:dyDescent="0.25">
      <c r="B16" s="56" t="s">
        <v>24</v>
      </c>
      <c r="F16" s="55"/>
      <c r="G16" s="58"/>
      <c r="H16" s="58">
        <f t="shared" si="17"/>
        <v>0.2235217744673306</v>
      </c>
      <c r="I16" s="55"/>
      <c r="J16" s="58"/>
      <c r="K16" s="58">
        <f t="shared" si="18"/>
        <v>0.70735535482319301</v>
      </c>
      <c r="L16" s="55"/>
      <c r="M16" s="58"/>
      <c r="N16" s="58">
        <f t="shared" si="19"/>
        <v>4.2841260016136071E-2</v>
      </c>
      <c r="O16" s="55"/>
      <c r="P16" s="58">
        <f t="shared" si="20"/>
        <v>2.6281610693340271E-2</v>
      </c>
      <c r="Y16" s="55"/>
      <c r="Z16" s="55"/>
      <c r="AB16" s="55"/>
      <c r="AC16" s="55"/>
      <c r="AE16" s="55"/>
      <c r="AF16" s="55"/>
      <c r="AG16" s="55"/>
      <c r="AH16" s="55"/>
    </row>
    <row r="17" spans="2:39" hidden="1" x14ac:dyDescent="0.25">
      <c r="F17" s="55"/>
      <c r="G17" s="58"/>
      <c r="H17" s="58"/>
      <c r="I17" s="55"/>
      <c r="J17" s="58"/>
      <c r="K17" s="58"/>
      <c r="L17" s="55"/>
      <c r="M17" s="58"/>
      <c r="N17" s="58"/>
      <c r="O17" s="55"/>
      <c r="P17" s="58"/>
      <c r="Y17" s="55"/>
      <c r="Z17" s="55"/>
      <c r="AB17" s="55"/>
      <c r="AC17" s="55"/>
      <c r="AE17" s="55"/>
      <c r="AF17" s="55"/>
      <c r="AG17" s="55"/>
      <c r="AH17" s="55"/>
    </row>
    <row r="18" spans="2:39" hidden="1" x14ac:dyDescent="0.25">
      <c r="E18" s="59">
        <f>E10/D10*1000</f>
        <v>12042.250574122607</v>
      </c>
      <c r="F18" s="29"/>
      <c r="G18" s="29"/>
      <c r="H18" s="59">
        <f>H10/G10*1000</f>
        <v>15592.185832372654</v>
      </c>
      <c r="I18" s="29"/>
      <c r="J18" s="29"/>
      <c r="K18" s="59">
        <f>K10/J10*1000</f>
        <v>9410.0709238113577</v>
      </c>
      <c r="L18" s="29"/>
      <c r="M18" s="29"/>
      <c r="N18" s="59">
        <f>N10/M10*1000</f>
        <v>9409.2695417789764</v>
      </c>
    </row>
    <row r="19" spans="2:39" hidden="1" x14ac:dyDescent="0.25">
      <c r="B19" s="23" t="s">
        <v>30</v>
      </c>
      <c r="C19" s="91" t="s">
        <v>4</v>
      </c>
      <c r="D19" s="91"/>
      <c r="E19" s="91"/>
      <c r="F19" s="91" t="s">
        <v>28</v>
      </c>
      <c r="G19" s="91"/>
      <c r="H19" s="91"/>
      <c r="I19" s="91" t="s">
        <v>29</v>
      </c>
      <c r="J19" s="91"/>
      <c r="K19" s="98"/>
      <c r="L19" s="91" t="s">
        <v>31</v>
      </c>
      <c r="M19" s="91"/>
      <c r="N19" s="91"/>
      <c r="O19" s="91" t="s">
        <v>32</v>
      </c>
      <c r="P19" s="91"/>
      <c r="Q19" s="91"/>
      <c r="R19" s="91" t="s">
        <v>33</v>
      </c>
      <c r="S19" s="91"/>
      <c r="T19" s="91"/>
      <c r="U19" s="23" t="s">
        <v>30</v>
      </c>
      <c r="V19" s="91" t="s">
        <v>4</v>
      </c>
      <c r="W19" s="91"/>
      <c r="X19" s="91"/>
      <c r="Y19" s="91" t="s">
        <v>28</v>
      </c>
      <c r="Z19" s="91"/>
      <c r="AA19" s="91"/>
      <c r="AB19" s="91" t="s">
        <v>29</v>
      </c>
      <c r="AC19" s="91"/>
      <c r="AD19" s="98"/>
      <c r="AE19" s="91" t="s">
        <v>31</v>
      </c>
      <c r="AF19" s="91"/>
      <c r="AG19" s="91"/>
      <c r="AH19" s="91" t="s">
        <v>32</v>
      </c>
      <c r="AI19" s="91"/>
      <c r="AJ19" s="91"/>
      <c r="AK19" s="91" t="s">
        <v>33</v>
      </c>
      <c r="AL19" s="91"/>
      <c r="AM19" s="91"/>
    </row>
    <row r="20" spans="2:39" hidden="1" x14ac:dyDescent="0.25">
      <c r="B20" s="23" t="s">
        <v>27</v>
      </c>
      <c r="C20" s="90" t="s">
        <v>6</v>
      </c>
      <c r="D20" s="51" t="s">
        <v>17</v>
      </c>
      <c r="E20" s="51" t="s">
        <v>18</v>
      </c>
      <c r="F20" s="90" t="s">
        <v>6</v>
      </c>
      <c r="G20" s="51" t="s">
        <v>17</v>
      </c>
      <c r="H20" s="51" t="s">
        <v>18</v>
      </c>
      <c r="I20" s="90" t="s">
        <v>6</v>
      </c>
      <c r="J20" s="51" t="s">
        <v>17</v>
      </c>
      <c r="K20" s="60" t="s">
        <v>18</v>
      </c>
      <c r="L20" s="90" t="s">
        <v>6</v>
      </c>
      <c r="M20" s="51" t="s">
        <v>17</v>
      </c>
      <c r="N20" s="51" t="s">
        <v>18</v>
      </c>
      <c r="O20" s="90" t="s">
        <v>6</v>
      </c>
      <c r="P20" s="51" t="s">
        <v>17</v>
      </c>
      <c r="Q20" s="51" t="s">
        <v>18</v>
      </c>
      <c r="R20" s="90" t="s">
        <v>6</v>
      </c>
      <c r="S20" s="52" t="s">
        <v>17</v>
      </c>
      <c r="T20" s="52" t="s">
        <v>18</v>
      </c>
      <c r="U20" s="23" t="s">
        <v>71</v>
      </c>
      <c r="V20" s="90" t="s">
        <v>6</v>
      </c>
      <c r="W20" s="51" t="s">
        <v>17</v>
      </c>
      <c r="X20" s="51" t="s">
        <v>18</v>
      </c>
      <c r="Y20" s="90" t="s">
        <v>6</v>
      </c>
      <c r="Z20" s="51" t="s">
        <v>17</v>
      </c>
      <c r="AA20" s="51" t="s">
        <v>18</v>
      </c>
      <c r="AB20" s="90" t="s">
        <v>6</v>
      </c>
      <c r="AC20" s="51" t="s">
        <v>17</v>
      </c>
      <c r="AD20" s="60" t="s">
        <v>18</v>
      </c>
      <c r="AE20" s="90" t="s">
        <v>6</v>
      </c>
      <c r="AF20" s="51" t="s">
        <v>17</v>
      </c>
      <c r="AG20" s="51" t="s">
        <v>18</v>
      </c>
      <c r="AH20" s="90" t="s">
        <v>6</v>
      </c>
      <c r="AI20" s="51" t="s">
        <v>17</v>
      </c>
      <c r="AJ20" s="51" t="s">
        <v>18</v>
      </c>
      <c r="AK20" s="90" t="s">
        <v>6</v>
      </c>
      <c r="AL20" s="52" t="s">
        <v>17</v>
      </c>
      <c r="AM20" s="52" t="s">
        <v>18</v>
      </c>
    </row>
    <row r="21" spans="2:39" hidden="1" x14ac:dyDescent="0.25">
      <c r="C21" s="90"/>
      <c r="D21" s="53" t="s">
        <v>19</v>
      </c>
      <c r="E21" s="53" t="s">
        <v>20</v>
      </c>
      <c r="F21" s="90"/>
      <c r="G21" s="53" t="s">
        <v>19</v>
      </c>
      <c r="H21" s="53" t="s">
        <v>20</v>
      </c>
      <c r="I21" s="90"/>
      <c r="J21" s="53" t="s">
        <v>19</v>
      </c>
      <c r="K21" s="61" t="s">
        <v>20</v>
      </c>
      <c r="L21" s="90"/>
      <c r="M21" s="53" t="s">
        <v>19</v>
      </c>
      <c r="N21" s="53" t="s">
        <v>20</v>
      </c>
      <c r="O21" s="90"/>
      <c r="P21" s="53" t="s">
        <v>19</v>
      </c>
      <c r="Q21" s="53" t="s">
        <v>20</v>
      </c>
      <c r="R21" s="90"/>
      <c r="S21" s="52" t="s">
        <v>19</v>
      </c>
      <c r="T21" s="52" t="s">
        <v>20</v>
      </c>
      <c r="V21" s="90"/>
      <c r="W21" s="53" t="s">
        <v>19</v>
      </c>
      <c r="X21" s="53" t="s">
        <v>20</v>
      </c>
      <c r="Y21" s="90"/>
      <c r="Z21" s="53" t="s">
        <v>19</v>
      </c>
      <c r="AA21" s="53" t="s">
        <v>20</v>
      </c>
      <c r="AB21" s="90"/>
      <c r="AC21" s="53" t="s">
        <v>19</v>
      </c>
      <c r="AD21" s="61" t="s">
        <v>20</v>
      </c>
      <c r="AE21" s="90"/>
      <c r="AF21" s="53" t="s">
        <v>19</v>
      </c>
      <c r="AG21" s="53" t="s">
        <v>20</v>
      </c>
      <c r="AH21" s="90"/>
      <c r="AI21" s="53" t="s">
        <v>19</v>
      </c>
      <c r="AJ21" s="53" t="s">
        <v>20</v>
      </c>
      <c r="AK21" s="90"/>
      <c r="AL21" s="52" t="s">
        <v>19</v>
      </c>
      <c r="AM21" s="52" t="s">
        <v>20</v>
      </c>
    </row>
    <row r="22" spans="2:39" hidden="1" x14ac:dyDescent="0.25">
      <c r="C22" s="54">
        <v>-1</v>
      </c>
      <c r="D22" s="54">
        <v>-2</v>
      </c>
      <c r="E22" s="54">
        <v>-3</v>
      </c>
      <c r="F22" s="54">
        <v>-4</v>
      </c>
      <c r="G22" s="54">
        <v>-5</v>
      </c>
      <c r="H22" s="54">
        <v>-6</v>
      </c>
      <c r="I22" s="54">
        <v>-7</v>
      </c>
      <c r="J22" s="54">
        <v>-8</v>
      </c>
      <c r="K22" s="62">
        <v>-9</v>
      </c>
      <c r="L22" s="54">
        <v>-10</v>
      </c>
      <c r="M22" s="54">
        <v>-11</v>
      </c>
      <c r="N22" s="54">
        <v>-12</v>
      </c>
      <c r="O22" s="54">
        <v>-13</v>
      </c>
      <c r="P22" s="54">
        <v>-14</v>
      </c>
      <c r="Q22" s="54">
        <v>-15</v>
      </c>
      <c r="R22" s="54">
        <v>-16</v>
      </c>
      <c r="S22" s="54">
        <v>-17</v>
      </c>
      <c r="T22" s="54">
        <v>-18</v>
      </c>
      <c r="V22" s="54">
        <v>-1</v>
      </c>
      <c r="W22" s="54">
        <v>-2</v>
      </c>
      <c r="X22" s="54">
        <v>-3</v>
      </c>
      <c r="Y22" s="54">
        <v>-4</v>
      </c>
      <c r="Z22" s="54">
        <v>-5</v>
      </c>
      <c r="AA22" s="54">
        <v>-6</v>
      </c>
      <c r="AB22" s="54">
        <v>-7</v>
      </c>
      <c r="AC22" s="54">
        <v>-8</v>
      </c>
      <c r="AD22" s="62">
        <v>-9</v>
      </c>
      <c r="AE22" s="54">
        <v>-10</v>
      </c>
      <c r="AF22" s="54">
        <v>-11</v>
      </c>
      <c r="AG22" s="54">
        <v>-12</v>
      </c>
      <c r="AH22" s="54">
        <v>-13</v>
      </c>
      <c r="AI22" s="54">
        <v>-14</v>
      </c>
      <c r="AJ22" s="54">
        <v>-15</v>
      </c>
      <c r="AK22" s="54">
        <v>-16</v>
      </c>
      <c r="AL22" s="54">
        <v>-17</v>
      </c>
      <c r="AM22" s="54">
        <v>-18</v>
      </c>
    </row>
    <row r="23" spans="2:39" hidden="1" x14ac:dyDescent="0.25">
      <c r="B23" s="56" t="s">
        <v>21</v>
      </c>
      <c r="C23" s="57">
        <v>916</v>
      </c>
      <c r="D23" s="57">
        <v>117296</v>
      </c>
      <c r="E23" s="57">
        <v>1932122.1469999994</v>
      </c>
      <c r="F23" s="57">
        <v>857</v>
      </c>
      <c r="G23" s="57">
        <v>108541</v>
      </c>
      <c r="H23" s="57">
        <v>1840145.1639999996</v>
      </c>
      <c r="I23" s="57">
        <v>8</v>
      </c>
      <c r="J23" s="57">
        <v>1136</v>
      </c>
      <c r="K23" s="57">
        <v>9463.8799999999992</v>
      </c>
      <c r="L23" s="57">
        <v>51</v>
      </c>
      <c r="M23" s="57">
        <v>7619</v>
      </c>
      <c r="N23" s="57">
        <v>82513.102999999974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6" t="s">
        <v>21</v>
      </c>
      <c r="V23" s="56">
        <v>934</v>
      </c>
      <c r="W23" s="56">
        <v>97005</v>
      </c>
      <c r="X23" s="56">
        <v>1140157.4399999997</v>
      </c>
      <c r="Y23" s="56">
        <v>797</v>
      </c>
      <c r="Z23" s="56">
        <v>81451</v>
      </c>
      <c r="AA23" s="56">
        <v>921502.94099999999</v>
      </c>
      <c r="AB23" s="56">
        <v>1</v>
      </c>
      <c r="AC23" s="56">
        <v>156</v>
      </c>
      <c r="AD23" s="56">
        <v>3319.9999999999991</v>
      </c>
      <c r="AE23" s="56">
        <v>136</v>
      </c>
      <c r="AF23" s="56">
        <v>15398</v>
      </c>
      <c r="AG23" s="56">
        <v>215334.49900000007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</row>
    <row r="24" spans="2:39" hidden="1" x14ac:dyDescent="0.25">
      <c r="B24" s="56" t="s">
        <v>22</v>
      </c>
      <c r="C24" s="57">
        <v>75</v>
      </c>
      <c r="D24" s="57">
        <v>125226</v>
      </c>
      <c r="E24" s="57">
        <v>1965805.014</v>
      </c>
      <c r="F24" s="57">
        <v>68</v>
      </c>
      <c r="G24" s="57">
        <v>25057</v>
      </c>
      <c r="H24" s="57">
        <v>303353.52299999999</v>
      </c>
      <c r="I24" s="57">
        <v>0</v>
      </c>
      <c r="J24" s="57">
        <v>0</v>
      </c>
      <c r="K24" s="57">
        <v>0</v>
      </c>
      <c r="L24" s="57">
        <v>6</v>
      </c>
      <c r="M24" s="57">
        <v>2440</v>
      </c>
      <c r="N24" s="57">
        <v>52804.135000000002</v>
      </c>
      <c r="O24" s="57">
        <v>1</v>
      </c>
      <c r="P24" s="57">
        <v>97729</v>
      </c>
      <c r="Q24" s="57">
        <v>1609647.3559999999</v>
      </c>
      <c r="R24" s="57">
        <v>0</v>
      </c>
      <c r="S24" s="57">
        <v>0</v>
      </c>
      <c r="T24" s="57">
        <v>0</v>
      </c>
      <c r="U24" s="56" t="s">
        <v>22</v>
      </c>
      <c r="V24" s="56">
        <v>85</v>
      </c>
      <c r="W24" s="56">
        <v>148769</v>
      </c>
      <c r="X24" s="56">
        <v>1632614.3810000001</v>
      </c>
      <c r="Y24" s="56">
        <v>65</v>
      </c>
      <c r="Z24" s="56">
        <v>16728</v>
      </c>
      <c r="AA24" s="56">
        <v>210648.51800000001</v>
      </c>
      <c r="AB24" s="56">
        <v>2</v>
      </c>
      <c r="AC24" s="56">
        <v>279</v>
      </c>
      <c r="AD24" s="56">
        <v>5987.835</v>
      </c>
      <c r="AE24" s="56">
        <v>18</v>
      </c>
      <c r="AF24" s="56">
        <v>131762</v>
      </c>
      <c r="AG24" s="56">
        <v>1415978.0279999999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</row>
    <row r="25" spans="2:39" hidden="1" x14ac:dyDescent="0.25">
      <c r="B25" s="56" t="s">
        <v>23</v>
      </c>
      <c r="C25" s="57">
        <v>82</v>
      </c>
      <c r="D25" s="57">
        <v>21418</v>
      </c>
      <c r="E25" s="57">
        <v>295372.87600000005</v>
      </c>
      <c r="F25" s="57">
        <v>70</v>
      </c>
      <c r="G25" s="57">
        <v>12866</v>
      </c>
      <c r="H25" s="57">
        <v>167156.64000000001</v>
      </c>
      <c r="I25" s="57">
        <v>0</v>
      </c>
      <c r="J25" s="57">
        <v>0</v>
      </c>
      <c r="K25" s="57">
        <v>0</v>
      </c>
      <c r="L25" s="57">
        <v>12</v>
      </c>
      <c r="M25" s="57">
        <v>8552</v>
      </c>
      <c r="N25" s="57">
        <v>128216.236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6" t="s">
        <v>23</v>
      </c>
      <c r="V25" s="56">
        <v>57</v>
      </c>
      <c r="W25" s="56">
        <v>11521</v>
      </c>
      <c r="X25" s="56">
        <v>160539.307</v>
      </c>
      <c r="Y25" s="56">
        <v>47</v>
      </c>
      <c r="Z25" s="56">
        <v>9279</v>
      </c>
      <c r="AA25" s="56">
        <v>129237.38499999999</v>
      </c>
      <c r="AB25" s="56">
        <v>0</v>
      </c>
      <c r="AC25" s="56">
        <v>0</v>
      </c>
      <c r="AD25" s="56">
        <v>0</v>
      </c>
      <c r="AE25" s="56">
        <v>10</v>
      </c>
      <c r="AF25" s="56">
        <v>2242</v>
      </c>
      <c r="AG25" s="56">
        <v>31301.921999999999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</row>
    <row r="26" spans="2:39" hidden="1" x14ac:dyDescent="0.25">
      <c r="B26" s="56" t="s">
        <v>24</v>
      </c>
      <c r="C26" s="57">
        <v>110</v>
      </c>
      <c r="D26" s="57">
        <v>11039</v>
      </c>
      <c r="E26" s="57">
        <v>94223.630999999994</v>
      </c>
      <c r="F26" s="57">
        <v>106</v>
      </c>
      <c r="G26" s="57">
        <v>10761</v>
      </c>
      <c r="H26" s="57">
        <v>92005.379000000001</v>
      </c>
      <c r="I26" s="57">
        <v>2</v>
      </c>
      <c r="J26" s="57">
        <v>90</v>
      </c>
      <c r="K26" s="57">
        <v>708.25199999999995</v>
      </c>
      <c r="L26" s="57">
        <v>1</v>
      </c>
      <c r="M26" s="57">
        <v>180</v>
      </c>
      <c r="N26" s="57">
        <v>1500</v>
      </c>
      <c r="O26" s="57">
        <v>0</v>
      </c>
      <c r="P26" s="57">
        <v>0</v>
      </c>
      <c r="Q26" s="57">
        <v>0</v>
      </c>
      <c r="R26" s="57">
        <v>1</v>
      </c>
      <c r="S26" s="57">
        <v>8</v>
      </c>
      <c r="T26" s="57">
        <v>10</v>
      </c>
      <c r="U26" s="56" t="s">
        <v>24</v>
      </c>
      <c r="V26" s="56">
        <v>131</v>
      </c>
      <c r="W26" s="56">
        <v>12927</v>
      </c>
      <c r="X26" s="56">
        <v>118079.101</v>
      </c>
      <c r="Y26" s="56">
        <v>124</v>
      </c>
      <c r="Z26" s="56">
        <v>11880</v>
      </c>
      <c r="AA26" s="56">
        <v>102811.42</v>
      </c>
      <c r="AB26" s="56">
        <v>3</v>
      </c>
      <c r="AC26" s="56">
        <v>156</v>
      </c>
      <c r="AD26" s="56">
        <v>1928.018</v>
      </c>
      <c r="AE26" s="56">
        <v>3</v>
      </c>
      <c r="AF26" s="56">
        <v>600</v>
      </c>
      <c r="AG26" s="56">
        <v>12355.254000000001</v>
      </c>
      <c r="AH26" s="56">
        <v>0</v>
      </c>
      <c r="AI26" s="56">
        <v>0</v>
      </c>
      <c r="AJ26" s="56">
        <v>0</v>
      </c>
      <c r="AK26" s="56">
        <v>1</v>
      </c>
      <c r="AL26" s="56">
        <v>291</v>
      </c>
      <c r="AM26" s="56">
        <v>984.40899999999999</v>
      </c>
    </row>
    <row r="27" spans="2:39" hidden="1" x14ac:dyDescent="0.25">
      <c r="C27" s="31">
        <f>SUM(C23:C26)</f>
        <v>1183</v>
      </c>
      <c r="D27" s="31">
        <f t="shared" ref="D27:T27" si="21">SUM(D23:D26)</f>
        <v>274979</v>
      </c>
      <c r="E27" s="31">
        <f t="shared" si="21"/>
        <v>4287523.6679999996</v>
      </c>
      <c r="F27" s="31">
        <f t="shared" si="21"/>
        <v>1101</v>
      </c>
      <c r="G27" s="31">
        <f t="shared" si="21"/>
        <v>157225</v>
      </c>
      <c r="H27" s="31">
        <f t="shared" si="21"/>
        <v>2402660.7059999998</v>
      </c>
      <c r="I27" s="31">
        <f t="shared" si="21"/>
        <v>10</v>
      </c>
      <c r="J27" s="31">
        <f t="shared" si="21"/>
        <v>1226</v>
      </c>
      <c r="K27" s="31">
        <f t="shared" si="21"/>
        <v>10172.132</v>
      </c>
      <c r="L27" s="31">
        <f t="shared" si="21"/>
        <v>70</v>
      </c>
      <c r="M27" s="31">
        <f t="shared" si="21"/>
        <v>18791</v>
      </c>
      <c r="N27" s="31">
        <f t="shared" si="21"/>
        <v>265033.47399999999</v>
      </c>
      <c r="O27" s="31">
        <f t="shared" si="21"/>
        <v>1</v>
      </c>
      <c r="P27" s="31">
        <f t="shared" si="21"/>
        <v>97729</v>
      </c>
      <c r="Q27" s="31">
        <f t="shared" si="21"/>
        <v>1609647.3559999999</v>
      </c>
      <c r="R27" s="31">
        <f t="shared" si="21"/>
        <v>1</v>
      </c>
      <c r="S27" s="31">
        <f t="shared" si="21"/>
        <v>8</v>
      </c>
      <c r="T27" s="31">
        <f t="shared" si="21"/>
        <v>10</v>
      </c>
      <c r="V27" s="31">
        <f>SUM(V23:V26)</f>
        <v>1207</v>
      </c>
      <c r="W27" s="31">
        <f t="shared" ref="W27:AM27" si="22">SUM(W23:W26)</f>
        <v>270222</v>
      </c>
      <c r="X27" s="31">
        <f t="shared" si="22"/>
        <v>3051390.2289999994</v>
      </c>
      <c r="Y27" s="31">
        <f t="shared" si="22"/>
        <v>1033</v>
      </c>
      <c r="Z27" s="31">
        <f t="shared" si="22"/>
        <v>119338</v>
      </c>
      <c r="AA27" s="31">
        <f t="shared" si="22"/>
        <v>1364200.264</v>
      </c>
      <c r="AB27" s="31">
        <f t="shared" si="22"/>
        <v>6</v>
      </c>
      <c r="AC27" s="31">
        <f t="shared" si="22"/>
        <v>591</v>
      </c>
      <c r="AD27" s="31">
        <f t="shared" si="22"/>
        <v>11235.852999999999</v>
      </c>
      <c r="AE27" s="31">
        <f t="shared" si="22"/>
        <v>167</v>
      </c>
      <c r="AF27" s="31">
        <f t="shared" si="22"/>
        <v>150002</v>
      </c>
      <c r="AG27" s="31">
        <f t="shared" si="22"/>
        <v>1674969.703</v>
      </c>
      <c r="AH27" s="31">
        <f t="shared" si="22"/>
        <v>0</v>
      </c>
      <c r="AI27" s="31">
        <f t="shared" si="22"/>
        <v>0</v>
      </c>
      <c r="AJ27" s="31">
        <f t="shared" si="22"/>
        <v>0</v>
      </c>
      <c r="AK27" s="31">
        <f t="shared" si="22"/>
        <v>1</v>
      </c>
      <c r="AL27" s="31">
        <f t="shared" si="22"/>
        <v>291</v>
      </c>
      <c r="AM27" s="31">
        <f t="shared" si="22"/>
        <v>984.40899999999999</v>
      </c>
    </row>
    <row r="28" spans="2:39" hidden="1" x14ac:dyDescent="0.25">
      <c r="E28" s="59">
        <f>(E27/D27)*1000</f>
        <v>15592.185832372654</v>
      </c>
      <c r="F28" s="29"/>
      <c r="G28" s="29"/>
      <c r="H28" s="59">
        <f>(H27/G27)*1000</f>
        <v>15281.670892033708</v>
      </c>
      <c r="I28" s="29"/>
      <c r="J28" s="29"/>
      <c r="K28" s="59">
        <f>(K27/J27)*1000</f>
        <v>8297.0081566068511</v>
      </c>
      <c r="L28" s="29"/>
      <c r="M28" s="29"/>
      <c r="N28" s="59">
        <f>(N27/M27)*1000</f>
        <v>14104.277260390612</v>
      </c>
      <c r="O28" s="29"/>
      <c r="P28" s="29"/>
      <c r="Q28" s="59">
        <f>(Q27/P27)*1000</f>
        <v>16470.51904757032</v>
      </c>
      <c r="R28" s="29"/>
      <c r="S28" s="29"/>
      <c r="T28" s="59">
        <f>(T27/S27)*1000</f>
        <v>1250</v>
      </c>
    </row>
    <row r="29" spans="2:39" hidden="1" x14ac:dyDescent="0.25"/>
    <row r="30" spans="2:39" hidden="1" x14ac:dyDescent="0.25">
      <c r="B30" s="23" t="s">
        <v>36</v>
      </c>
      <c r="C30" s="91" t="s">
        <v>4</v>
      </c>
      <c r="D30" s="91"/>
      <c r="E30" s="91"/>
      <c r="F30" s="91" t="s">
        <v>34</v>
      </c>
      <c r="G30" s="91"/>
      <c r="H30" s="91"/>
      <c r="I30" s="91" t="s">
        <v>35</v>
      </c>
      <c r="J30" s="91"/>
      <c r="K30" s="98"/>
      <c r="L30" s="91" t="s">
        <v>37</v>
      </c>
      <c r="M30" s="91"/>
      <c r="N30" s="91"/>
      <c r="O30" s="91" t="s">
        <v>38</v>
      </c>
      <c r="P30" s="91"/>
      <c r="Q30" s="91"/>
      <c r="R30" s="91" t="s">
        <v>39</v>
      </c>
      <c r="S30" s="91"/>
      <c r="U30" s="23" t="s">
        <v>36</v>
      </c>
      <c r="V30" s="91" t="s">
        <v>4</v>
      </c>
      <c r="W30" s="91"/>
      <c r="X30" s="91"/>
      <c r="Y30" s="91" t="s">
        <v>34</v>
      </c>
      <c r="Z30" s="91"/>
      <c r="AA30" s="91"/>
      <c r="AB30" s="91" t="s">
        <v>35</v>
      </c>
      <c r="AC30" s="91"/>
      <c r="AD30" s="98"/>
      <c r="AE30" s="91" t="s">
        <v>37</v>
      </c>
      <c r="AF30" s="91"/>
      <c r="AG30" s="91"/>
      <c r="AH30" s="91" t="s">
        <v>38</v>
      </c>
      <c r="AI30" s="91"/>
      <c r="AJ30" s="91"/>
      <c r="AK30" s="91" t="s">
        <v>39</v>
      </c>
      <c r="AL30" s="91"/>
    </row>
    <row r="31" spans="2:39" hidden="1" x14ac:dyDescent="0.25">
      <c r="B31" s="23" t="s">
        <v>27</v>
      </c>
      <c r="C31" s="90" t="s">
        <v>6</v>
      </c>
      <c r="D31" s="51" t="s">
        <v>17</v>
      </c>
      <c r="E31" s="51" t="s">
        <v>18</v>
      </c>
      <c r="F31" s="90" t="s">
        <v>6</v>
      </c>
      <c r="G31" s="51" t="s">
        <v>17</v>
      </c>
      <c r="H31" s="51" t="s">
        <v>18</v>
      </c>
      <c r="I31" s="90" t="s">
        <v>6</v>
      </c>
      <c r="J31" s="51" t="s">
        <v>17</v>
      </c>
      <c r="K31" s="60" t="s">
        <v>18</v>
      </c>
      <c r="L31" s="90" t="s">
        <v>6</v>
      </c>
      <c r="M31" s="51" t="s">
        <v>17</v>
      </c>
      <c r="N31" s="51" t="s">
        <v>18</v>
      </c>
      <c r="O31" s="90" t="s">
        <v>6</v>
      </c>
      <c r="P31" s="51" t="s">
        <v>17</v>
      </c>
      <c r="Q31" s="51" t="s">
        <v>18</v>
      </c>
      <c r="R31" s="90" t="s">
        <v>6</v>
      </c>
      <c r="S31" s="52" t="s">
        <v>18</v>
      </c>
      <c r="U31" s="23" t="s">
        <v>71</v>
      </c>
      <c r="V31" s="90" t="s">
        <v>6</v>
      </c>
      <c r="W31" s="51" t="s">
        <v>17</v>
      </c>
      <c r="X31" s="51" t="s">
        <v>18</v>
      </c>
      <c r="Y31" s="90" t="s">
        <v>6</v>
      </c>
      <c r="Z31" s="51" t="s">
        <v>17</v>
      </c>
      <c r="AA31" s="51" t="s">
        <v>18</v>
      </c>
      <c r="AB31" s="90" t="s">
        <v>6</v>
      </c>
      <c r="AC31" s="51" t="s">
        <v>17</v>
      </c>
      <c r="AD31" s="60" t="s">
        <v>18</v>
      </c>
      <c r="AE31" s="90" t="s">
        <v>6</v>
      </c>
      <c r="AF31" s="51" t="s">
        <v>17</v>
      </c>
      <c r="AG31" s="51" t="s">
        <v>18</v>
      </c>
      <c r="AH31" s="90" t="s">
        <v>6</v>
      </c>
      <c r="AI31" s="51" t="s">
        <v>17</v>
      </c>
      <c r="AJ31" s="51" t="s">
        <v>18</v>
      </c>
      <c r="AK31" s="90" t="s">
        <v>6</v>
      </c>
      <c r="AL31" s="52" t="s">
        <v>18</v>
      </c>
    </row>
    <row r="32" spans="2:39" hidden="1" x14ac:dyDescent="0.25">
      <c r="C32" s="90"/>
      <c r="D32" s="53" t="s">
        <v>19</v>
      </c>
      <c r="E32" s="53" t="s">
        <v>20</v>
      </c>
      <c r="F32" s="90"/>
      <c r="G32" s="53" t="s">
        <v>19</v>
      </c>
      <c r="H32" s="53" t="s">
        <v>20</v>
      </c>
      <c r="I32" s="90"/>
      <c r="J32" s="53" t="s">
        <v>19</v>
      </c>
      <c r="K32" s="61" t="s">
        <v>20</v>
      </c>
      <c r="L32" s="90"/>
      <c r="M32" s="53" t="s">
        <v>19</v>
      </c>
      <c r="N32" s="53" t="s">
        <v>20</v>
      </c>
      <c r="O32" s="90"/>
      <c r="P32" s="53" t="s">
        <v>19</v>
      </c>
      <c r="Q32" s="53" t="s">
        <v>20</v>
      </c>
      <c r="R32" s="90"/>
      <c r="S32" s="52" t="s">
        <v>20</v>
      </c>
      <c r="V32" s="90"/>
      <c r="W32" s="53" t="s">
        <v>19</v>
      </c>
      <c r="X32" s="53" t="s">
        <v>20</v>
      </c>
      <c r="Y32" s="90"/>
      <c r="Z32" s="53" t="s">
        <v>19</v>
      </c>
      <c r="AA32" s="53" t="s">
        <v>20</v>
      </c>
      <c r="AB32" s="90"/>
      <c r="AC32" s="53" t="s">
        <v>19</v>
      </c>
      <c r="AD32" s="61" t="s">
        <v>20</v>
      </c>
      <c r="AE32" s="90"/>
      <c r="AF32" s="53" t="s">
        <v>19</v>
      </c>
      <c r="AG32" s="53" t="s">
        <v>20</v>
      </c>
      <c r="AH32" s="90"/>
      <c r="AI32" s="53" t="s">
        <v>19</v>
      </c>
      <c r="AJ32" s="53" t="s">
        <v>20</v>
      </c>
      <c r="AK32" s="90"/>
      <c r="AL32" s="52" t="s">
        <v>20</v>
      </c>
    </row>
    <row r="33" spans="2:38" hidden="1" x14ac:dyDescent="0.25">
      <c r="C33" s="54">
        <v>-1</v>
      </c>
      <c r="D33" s="54">
        <v>-2</v>
      </c>
      <c r="E33" s="54">
        <v>-3</v>
      </c>
      <c r="F33" s="54">
        <v>-4</v>
      </c>
      <c r="G33" s="54">
        <v>-5</v>
      </c>
      <c r="H33" s="54">
        <v>-6</v>
      </c>
      <c r="I33" s="54">
        <v>-7</v>
      </c>
      <c r="J33" s="54">
        <v>-8</v>
      </c>
      <c r="K33" s="62">
        <v>-9</v>
      </c>
      <c r="L33" s="54">
        <v>-10</v>
      </c>
      <c r="M33" s="54">
        <v>-11</v>
      </c>
      <c r="N33" s="54">
        <v>-12</v>
      </c>
      <c r="O33" s="54">
        <v>-13</v>
      </c>
      <c r="P33" s="54">
        <v>-14</v>
      </c>
      <c r="Q33" s="54">
        <v>-15</v>
      </c>
      <c r="R33" s="54">
        <v>-16</v>
      </c>
      <c r="S33" s="54">
        <v>-17</v>
      </c>
      <c r="V33" s="54">
        <v>-1</v>
      </c>
      <c r="W33" s="54">
        <v>-2</v>
      </c>
      <c r="X33" s="54">
        <v>-3</v>
      </c>
      <c r="Y33" s="54">
        <v>-4</v>
      </c>
      <c r="Z33" s="54">
        <v>-5</v>
      </c>
      <c r="AA33" s="54">
        <v>-6</v>
      </c>
      <c r="AB33" s="54">
        <v>-7</v>
      </c>
      <c r="AC33" s="54">
        <v>-8</v>
      </c>
      <c r="AD33" s="62">
        <v>-9</v>
      </c>
      <c r="AE33" s="54">
        <v>-10</v>
      </c>
      <c r="AF33" s="54">
        <v>-11</v>
      </c>
      <c r="AG33" s="54">
        <v>-12</v>
      </c>
      <c r="AH33" s="54">
        <v>-13</v>
      </c>
      <c r="AI33" s="54">
        <v>-14</v>
      </c>
      <c r="AJ33" s="54">
        <v>-15</v>
      </c>
      <c r="AK33" s="54">
        <v>-16</v>
      </c>
      <c r="AL33" s="54">
        <v>-17</v>
      </c>
    </row>
    <row r="34" spans="2:38" hidden="1" x14ac:dyDescent="0.25">
      <c r="B34" s="56" t="s">
        <v>21</v>
      </c>
      <c r="C34" s="57">
        <v>263</v>
      </c>
      <c r="D34" s="57">
        <v>83742</v>
      </c>
      <c r="E34" s="57">
        <v>918483.52399999974</v>
      </c>
      <c r="F34" s="57">
        <v>211</v>
      </c>
      <c r="G34" s="57">
        <v>54779</v>
      </c>
      <c r="H34" s="57">
        <v>596179.57399999991</v>
      </c>
      <c r="I34" s="57">
        <v>20</v>
      </c>
      <c r="J34" s="57">
        <v>9540</v>
      </c>
      <c r="K34" s="57">
        <v>92209.369000000122</v>
      </c>
      <c r="L34" s="57">
        <v>28</v>
      </c>
      <c r="M34" s="57">
        <v>17772</v>
      </c>
      <c r="N34" s="57">
        <v>216399.01199999999</v>
      </c>
      <c r="O34" s="57">
        <v>3</v>
      </c>
      <c r="P34" s="57">
        <v>1651</v>
      </c>
      <c r="Q34" s="57">
        <v>13617.659</v>
      </c>
      <c r="R34" s="57">
        <v>1</v>
      </c>
      <c r="S34" s="57">
        <v>77.91</v>
      </c>
      <c r="U34" s="56" t="s">
        <v>21</v>
      </c>
      <c r="V34" s="56">
        <v>262</v>
      </c>
      <c r="W34" s="56">
        <v>182441</v>
      </c>
      <c r="X34" s="56">
        <v>1631189.9549999996</v>
      </c>
      <c r="Y34" s="56">
        <v>223</v>
      </c>
      <c r="Z34" s="56">
        <v>155759</v>
      </c>
      <c r="AA34" s="56">
        <v>1367964.4869999997</v>
      </c>
      <c r="AB34" s="56">
        <v>8</v>
      </c>
      <c r="AC34" s="56">
        <v>5204</v>
      </c>
      <c r="AD34" s="56">
        <v>46672.799000000043</v>
      </c>
      <c r="AE34" s="56">
        <v>22</v>
      </c>
      <c r="AF34" s="56">
        <v>19371</v>
      </c>
      <c r="AG34" s="56">
        <v>171533.21500000003</v>
      </c>
      <c r="AH34" s="56">
        <v>4</v>
      </c>
      <c r="AI34" s="56">
        <v>2107</v>
      </c>
      <c r="AJ34" s="56">
        <v>15676.289000000001</v>
      </c>
      <c r="AK34" s="56">
        <v>5</v>
      </c>
      <c r="AL34" s="56">
        <v>29343.164999999997</v>
      </c>
    </row>
    <row r="35" spans="2:38" hidden="1" x14ac:dyDescent="0.25">
      <c r="B35" s="56" t="s">
        <v>22</v>
      </c>
      <c r="C35" s="57">
        <v>46</v>
      </c>
      <c r="D35" s="57">
        <v>119119</v>
      </c>
      <c r="E35" s="57">
        <v>1102630.0530000001</v>
      </c>
      <c r="F35" s="57">
        <v>37</v>
      </c>
      <c r="G35" s="57">
        <v>94249</v>
      </c>
      <c r="H35" s="57">
        <v>825318.02800000005</v>
      </c>
      <c r="I35" s="57">
        <v>4</v>
      </c>
      <c r="J35" s="57">
        <v>14454</v>
      </c>
      <c r="K35" s="57">
        <v>160909.80900000001</v>
      </c>
      <c r="L35" s="57">
        <v>5</v>
      </c>
      <c r="M35" s="57">
        <v>10416</v>
      </c>
      <c r="N35" s="57">
        <v>116402.216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U35" s="56" t="s">
        <v>22</v>
      </c>
      <c r="V35" s="56">
        <v>61</v>
      </c>
      <c r="W35" s="56">
        <v>31924</v>
      </c>
      <c r="X35" s="56">
        <v>364385.83100000001</v>
      </c>
      <c r="Y35" s="56">
        <v>54</v>
      </c>
      <c r="Z35" s="56">
        <v>21522</v>
      </c>
      <c r="AA35" s="56">
        <v>240412.519</v>
      </c>
      <c r="AB35" s="56">
        <v>3</v>
      </c>
      <c r="AC35" s="56">
        <v>2707</v>
      </c>
      <c r="AD35" s="56">
        <v>58488.987000000001</v>
      </c>
      <c r="AE35" s="56">
        <v>4</v>
      </c>
      <c r="AF35" s="56">
        <v>7695</v>
      </c>
      <c r="AG35" s="56">
        <v>65484.324999999997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</row>
    <row r="36" spans="2:38" hidden="1" x14ac:dyDescent="0.25">
      <c r="B36" s="56" t="s">
        <v>23</v>
      </c>
      <c r="C36" s="57">
        <v>110</v>
      </c>
      <c r="D36" s="57">
        <v>222755</v>
      </c>
      <c r="E36" s="57">
        <v>2031105.1359999999</v>
      </c>
      <c r="F36" s="57">
        <v>47</v>
      </c>
      <c r="G36" s="57">
        <v>48790</v>
      </c>
      <c r="H36" s="57">
        <v>630704.50899999996</v>
      </c>
      <c r="I36" s="57">
        <v>57</v>
      </c>
      <c r="J36" s="57">
        <v>170095</v>
      </c>
      <c r="K36" s="57">
        <v>1322075.5959999999</v>
      </c>
      <c r="L36" s="57">
        <v>6</v>
      </c>
      <c r="M36" s="57">
        <v>3870</v>
      </c>
      <c r="N36" s="57">
        <v>78325.031000000003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U36" s="56" t="s">
        <v>23</v>
      </c>
      <c r="V36" s="56">
        <v>84</v>
      </c>
      <c r="W36" s="56">
        <v>58153</v>
      </c>
      <c r="X36" s="56">
        <v>960138.53600000008</v>
      </c>
      <c r="Y36" s="56">
        <v>24</v>
      </c>
      <c r="Z36" s="56">
        <v>16254</v>
      </c>
      <c r="AA36" s="56">
        <v>202060</v>
      </c>
      <c r="AB36" s="56">
        <v>57</v>
      </c>
      <c r="AC36" s="56">
        <v>36749</v>
      </c>
      <c r="AD36" s="56">
        <v>625857.07700000005</v>
      </c>
      <c r="AE36" s="56">
        <v>3</v>
      </c>
      <c r="AF36" s="56">
        <v>5150</v>
      </c>
      <c r="AG36" s="56">
        <v>132221.459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</row>
    <row r="37" spans="2:38" hidden="1" x14ac:dyDescent="0.25">
      <c r="B37" s="56" t="s">
        <v>24</v>
      </c>
      <c r="C37" s="57">
        <v>23</v>
      </c>
      <c r="D37" s="57">
        <v>36697</v>
      </c>
      <c r="E37" s="57">
        <v>298179.40600000002</v>
      </c>
      <c r="F37" s="57">
        <v>19</v>
      </c>
      <c r="G37" s="57">
        <v>24418</v>
      </c>
      <c r="H37" s="57">
        <v>133686.18900000001</v>
      </c>
      <c r="I37" s="57">
        <v>4</v>
      </c>
      <c r="J37" s="57">
        <v>12279</v>
      </c>
      <c r="K37" s="57">
        <v>164493.217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U37" s="56" t="s">
        <v>24</v>
      </c>
      <c r="V37" s="56">
        <v>29</v>
      </c>
      <c r="W37" s="56">
        <v>39938</v>
      </c>
      <c r="X37" s="56">
        <v>522967.59399999998</v>
      </c>
      <c r="Y37" s="56">
        <v>22</v>
      </c>
      <c r="Z37" s="56">
        <v>15661</v>
      </c>
      <c r="AA37" s="56">
        <v>111928.147</v>
      </c>
      <c r="AB37" s="56">
        <v>4</v>
      </c>
      <c r="AC37" s="56">
        <v>4271</v>
      </c>
      <c r="AD37" s="56">
        <v>32859.773000000001</v>
      </c>
      <c r="AE37" s="56">
        <v>2</v>
      </c>
      <c r="AF37" s="56">
        <v>20006</v>
      </c>
      <c r="AG37" s="56">
        <v>375818.97200000001</v>
      </c>
      <c r="AH37" s="56">
        <v>0</v>
      </c>
      <c r="AI37" s="56">
        <v>0</v>
      </c>
      <c r="AJ37" s="56">
        <v>0</v>
      </c>
      <c r="AK37" s="56">
        <v>1</v>
      </c>
      <c r="AL37" s="56">
        <v>2360.7020000000002</v>
      </c>
    </row>
    <row r="38" spans="2:38" hidden="1" x14ac:dyDescent="0.25">
      <c r="C38" s="31">
        <f>SUM(C34:C37)</f>
        <v>442</v>
      </c>
      <c r="D38" s="31">
        <f t="shared" ref="D38:S38" si="23">SUM(D34:D37)</f>
        <v>462313</v>
      </c>
      <c r="E38" s="31">
        <f t="shared" si="23"/>
        <v>4350398.1189999999</v>
      </c>
      <c r="F38" s="31">
        <f t="shared" si="23"/>
        <v>314</v>
      </c>
      <c r="G38" s="31">
        <f t="shared" si="23"/>
        <v>222236</v>
      </c>
      <c r="H38" s="31">
        <f t="shared" si="23"/>
        <v>2185888.2999999998</v>
      </c>
      <c r="I38" s="31">
        <f t="shared" si="23"/>
        <v>85</v>
      </c>
      <c r="J38" s="31">
        <f t="shared" si="23"/>
        <v>206368</v>
      </c>
      <c r="K38" s="31">
        <f t="shared" si="23"/>
        <v>1739687.9909999999</v>
      </c>
      <c r="L38" s="31">
        <f t="shared" si="23"/>
        <v>39</v>
      </c>
      <c r="M38" s="31">
        <f t="shared" si="23"/>
        <v>32058</v>
      </c>
      <c r="N38" s="31">
        <f t="shared" si="23"/>
        <v>411126.25900000002</v>
      </c>
      <c r="O38" s="31">
        <f t="shared" si="23"/>
        <v>3</v>
      </c>
      <c r="P38" s="31">
        <f t="shared" si="23"/>
        <v>1651</v>
      </c>
      <c r="Q38" s="31">
        <f t="shared" si="23"/>
        <v>13617.659</v>
      </c>
      <c r="R38" s="31">
        <f t="shared" si="23"/>
        <v>1</v>
      </c>
      <c r="S38" s="31">
        <f t="shared" si="23"/>
        <v>77.91</v>
      </c>
      <c r="V38" s="31">
        <f>SUM(V34:V37)</f>
        <v>436</v>
      </c>
      <c r="W38" s="31">
        <f t="shared" ref="W38:AL38" si="24">SUM(W34:W37)</f>
        <v>312456</v>
      </c>
      <c r="X38" s="31">
        <f t="shared" si="24"/>
        <v>3478681.9159999997</v>
      </c>
      <c r="Y38" s="31">
        <f t="shared" si="24"/>
        <v>323</v>
      </c>
      <c r="Z38" s="31">
        <f t="shared" si="24"/>
        <v>209196</v>
      </c>
      <c r="AA38" s="31">
        <f t="shared" si="24"/>
        <v>1922365.1529999999</v>
      </c>
      <c r="AB38" s="31">
        <f t="shared" si="24"/>
        <v>72</v>
      </c>
      <c r="AC38" s="31">
        <f t="shared" si="24"/>
        <v>48931</v>
      </c>
      <c r="AD38" s="31">
        <f t="shared" si="24"/>
        <v>763878.63600000017</v>
      </c>
      <c r="AE38" s="31">
        <f t="shared" si="24"/>
        <v>31</v>
      </c>
      <c r="AF38" s="31">
        <f t="shared" si="24"/>
        <v>52222</v>
      </c>
      <c r="AG38" s="31">
        <f t="shared" si="24"/>
        <v>745057.97100000014</v>
      </c>
      <c r="AH38" s="31">
        <f t="shared" si="24"/>
        <v>4</v>
      </c>
      <c r="AI38" s="31">
        <f t="shared" si="24"/>
        <v>2107</v>
      </c>
      <c r="AJ38" s="31">
        <f t="shared" si="24"/>
        <v>15676.289000000001</v>
      </c>
      <c r="AK38" s="31">
        <f t="shared" si="24"/>
        <v>6</v>
      </c>
      <c r="AL38" s="31">
        <f t="shared" si="24"/>
        <v>31703.866999999998</v>
      </c>
    </row>
    <row r="39" spans="2:38" hidden="1" x14ac:dyDescent="0.25">
      <c r="E39" s="59">
        <f>E38/D38*1000</f>
        <v>9410.0709238113577</v>
      </c>
      <c r="F39" s="29"/>
      <c r="G39" s="29"/>
      <c r="H39" s="59">
        <f>H38/G38*1000</f>
        <v>9835.8875249734501</v>
      </c>
      <c r="I39" s="29"/>
      <c r="J39" s="29"/>
      <c r="K39" s="59">
        <f>K38/J38*1000</f>
        <v>8430.0278676926646</v>
      </c>
      <c r="L39" s="29"/>
      <c r="M39" s="29"/>
      <c r="N39" s="59">
        <f>N38/M38*1000</f>
        <v>12824.451275812591</v>
      </c>
      <c r="O39" s="29"/>
      <c r="P39" s="29"/>
      <c r="Q39" s="59">
        <f>Q38/P38*1000</f>
        <v>8248.1278013325264</v>
      </c>
    </row>
    <row r="40" spans="2:38" ht="18" customHeight="1" x14ac:dyDescent="0.25">
      <c r="K40" s="101" t="s">
        <v>100</v>
      </c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2:38" ht="15.6" customHeight="1" x14ac:dyDescent="0.25"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</row>
    <row r="42" spans="2:38" x14ac:dyDescent="0.25">
      <c r="C42" s="23" t="s">
        <v>40</v>
      </c>
      <c r="D42" s="23" t="s">
        <v>41</v>
      </c>
      <c r="H42" s="23" t="s">
        <v>46</v>
      </c>
    </row>
    <row r="43" spans="2:38" x14ac:dyDescent="0.25">
      <c r="C43" s="23" t="s">
        <v>30</v>
      </c>
      <c r="D43" s="23" t="s">
        <v>47</v>
      </c>
      <c r="G43" s="23" t="s">
        <v>36</v>
      </c>
      <c r="H43" s="23" t="s">
        <v>47</v>
      </c>
    </row>
    <row r="44" spans="2:38" x14ac:dyDescent="0.25">
      <c r="C44" s="23" t="s">
        <v>28</v>
      </c>
      <c r="D44" s="23">
        <v>977</v>
      </c>
      <c r="E44" s="55">
        <f>D44/$D$50</f>
        <v>0.91823308270676696</v>
      </c>
      <c r="G44" s="23" t="s">
        <v>34</v>
      </c>
      <c r="H44" s="23">
        <v>363</v>
      </c>
      <c r="I44" s="55">
        <f>H44/$H$50</f>
        <v>0.75311203319502074</v>
      </c>
    </row>
    <row r="45" spans="2:38" x14ac:dyDescent="0.25">
      <c r="C45" s="63" t="s">
        <v>77</v>
      </c>
      <c r="D45" s="23">
        <v>2</v>
      </c>
      <c r="E45" s="55">
        <f t="shared" ref="E45:E48" si="25">D45/$D$50</f>
        <v>1.8796992481203006E-3</v>
      </c>
      <c r="G45" s="23" t="s">
        <v>35</v>
      </c>
      <c r="H45" s="23">
        <v>78</v>
      </c>
      <c r="I45" s="55">
        <f t="shared" ref="I45:I48" si="26">H45/$H$50</f>
        <v>0.16182572614107885</v>
      </c>
    </row>
    <row r="46" spans="2:38" x14ac:dyDescent="0.25">
      <c r="C46" s="23" t="s">
        <v>78</v>
      </c>
      <c r="D46" s="23">
        <v>79</v>
      </c>
      <c r="E46" s="55">
        <f t="shared" si="25"/>
        <v>7.4248120300751883E-2</v>
      </c>
      <c r="G46" s="23" t="s">
        <v>37</v>
      </c>
      <c r="H46" s="23">
        <v>39</v>
      </c>
      <c r="I46" s="55">
        <f t="shared" si="26"/>
        <v>8.0912863070539423E-2</v>
      </c>
    </row>
    <row r="47" spans="2:38" x14ac:dyDescent="0.25">
      <c r="C47" s="63" t="s">
        <v>32</v>
      </c>
      <c r="D47" s="23">
        <v>5</v>
      </c>
      <c r="E47" s="55">
        <f t="shared" si="25"/>
        <v>4.6992481203007516E-3</v>
      </c>
      <c r="G47" s="23" t="s">
        <v>38</v>
      </c>
      <c r="H47" s="23">
        <v>1</v>
      </c>
      <c r="I47" s="55">
        <f t="shared" si="26"/>
        <v>2.0746887966804979E-3</v>
      </c>
    </row>
    <row r="48" spans="2:38" x14ac:dyDescent="0.25">
      <c r="C48" s="23" t="s">
        <v>33</v>
      </c>
      <c r="D48" s="23">
        <v>1</v>
      </c>
      <c r="E48" s="55">
        <f t="shared" si="25"/>
        <v>9.3984962406015032E-4</v>
      </c>
      <c r="G48" s="23" t="s">
        <v>79</v>
      </c>
      <c r="H48" s="23">
        <v>1</v>
      </c>
      <c r="I48" s="55">
        <f t="shared" si="26"/>
        <v>2.0746887966804979E-3</v>
      </c>
    </row>
    <row r="50" spans="4:18" x14ac:dyDescent="0.25">
      <c r="D50" s="23">
        <f>SUM(D44:D48)</f>
        <v>1064</v>
      </c>
      <c r="H50" s="23">
        <f>SUM(H44:H48)</f>
        <v>482</v>
      </c>
    </row>
    <row r="61" spans="4:18" x14ac:dyDescent="0.25">
      <c r="K61" s="11" t="s">
        <v>48</v>
      </c>
      <c r="R61" s="11" t="s">
        <v>49</v>
      </c>
    </row>
    <row r="63" spans="4:18" x14ac:dyDescent="0.25">
      <c r="K63" s="16" t="s">
        <v>58</v>
      </c>
    </row>
    <row r="64" spans="4:18" x14ac:dyDescent="0.25">
      <c r="K64" s="16" t="s">
        <v>51</v>
      </c>
    </row>
    <row r="66" spans="2:18" ht="14.4" customHeight="1" x14ac:dyDescent="0.25">
      <c r="K66" s="15"/>
      <c r="L66" s="15"/>
      <c r="M66" s="15"/>
      <c r="N66" s="15"/>
      <c r="O66" s="15"/>
      <c r="P66" s="15"/>
    </row>
    <row r="67" spans="2:18" x14ac:dyDescent="0.25">
      <c r="J67" s="89" t="s">
        <v>101</v>
      </c>
      <c r="K67" s="89"/>
      <c r="L67" s="89"/>
      <c r="M67" s="89"/>
      <c r="N67" s="89"/>
      <c r="O67" s="89"/>
      <c r="P67" s="89"/>
    </row>
    <row r="68" spans="2:18" x14ac:dyDescent="0.25">
      <c r="C68" s="23" t="s">
        <v>52</v>
      </c>
      <c r="D68" s="23" t="s">
        <v>53</v>
      </c>
      <c r="J68" s="89"/>
      <c r="K68" s="89"/>
      <c r="L68" s="89"/>
      <c r="M68" s="89"/>
      <c r="N68" s="89"/>
      <c r="O68" s="89"/>
      <c r="P68" s="89"/>
    </row>
    <row r="69" spans="2:18" ht="15" x14ac:dyDescent="0.25">
      <c r="B69" s="23" t="s">
        <v>55</v>
      </c>
      <c r="C69" s="23" t="s">
        <v>55</v>
      </c>
      <c r="D69" s="64">
        <v>94</v>
      </c>
      <c r="E69" s="26"/>
      <c r="G69" s="55">
        <f>D69/$D$74</f>
        <v>5.5326662742789877E-2</v>
      </c>
      <c r="J69" s="89"/>
      <c r="K69" s="89"/>
      <c r="L69" s="89"/>
      <c r="M69" s="89"/>
      <c r="N69" s="89"/>
      <c r="O69" s="89"/>
      <c r="P69" s="89"/>
      <c r="R69" s="14"/>
    </row>
    <row r="70" spans="2:18" x14ac:dyDescent="0.25">
      <c r="B70" s="23" t="s">
        <v>56</v>
      </c>
      <c r="C70" s="23" t="s">
        <v>56</v>
      </c>
      <c r="D70" s="64">
        <v>138</v>
      </c>
      <c r="E70" s="26"/>
      <c r="G70" s="55">
        <f t="shared" ref="G70:G72" si="27">D70/$D$74</f>
        <v>8.122424955856386E-2</v>
      </c>
    </row>
    <row r="71" spans="2:18" x14ac:dyDescent="0.25">
      <c r="B71" s="23" t="s">
        <v>54</v>
      </c>
      <c r="C71" s="23" t="s">
        <v>54</v>
      </c>
      <c r="D71" s="64">
        <v>416</v>
      </c>
      <c r="E71" s="26"/>
      <c r="G71" s="55">
        <f t="shared" si="27"/>
        <v>0.24484991171277221</v>
      </c>
    </row>
    <row r="72" spans="2:18" x14ac:dyDescent="0.25">
      <c r="B72" s="23" t="s">
        <v>57</v>
      </c>
      <c r="C72" s="23" t="s">
        <v>57</v>
      </c>
      <c r="D72" s="64">
        <v>1051</v>
      </c>
      <c r="E72" s="26"/>
      <c r="G72" s="55">
        <f t="shared" si="27"/>
        <v>0.61859917598587399</v>
      </c>
    </row>
    <row r="74" spans="2:18" x14ac:dyDescent="0.25">
      <c r="D74" s="31">
        <f>SUM(D69:D72)</f>
        <v>1699</v>
      </c>
    </row>
    <row r="85" spans="2:25" x14ac:dyDescent="0.25">
      <c r="J85" s="16" t="s">
        <v>58</v>
      </c>
    </row>
    <row r="86" spans="2:25" x14ac:dyDescent="0.25">
      <c r="J86" s="16" t="s">
        <v>51</v>
      </c>
    </row>
    <row r="88" spans="2:25" ht="18" customHeight="1" x14ac:dyDescent="0.25"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</row>
    <row r="89" spans="2:25" ht="32.4" customHeight="1" x14ac:dyDescent="0.25">
      <c r="K89" s="101" t="s">
        <v>102</v>
      </c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</row>
    <row r="90" spans="2:25" x14ac:dyDescent="0.25"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</row>
    <row r="92" spans="2:25" x14ac:dyDescent="0.25">
      <c r="C92" s="23" t="s">
        <v>59</v>
      </c>
      <c r="D92" s="23" t="s">
        <v>41</v>
      </c>
      <c r="H92" s="23" t="s">
        <v>46</v>
      </c>
    </row>
    <row r="93" spans="2:25" x14ac:dyDescent="0.25">
      <c r="C93" s="23" t="s">
        <v>30</v>
      </c>
      <c r="D93" s="23" t="s">
        <v>47</v>
      </c>
      <c r="G93" s="23" t="s">
        <v>36</v>
      </c>
      <c r="H93" s="23" t="s">
        <v>47</v>
      </c>
    </row>
    <row r="94" spans="2:25" x14ac:dyDescent="0.25">
      <c r="B94" s="23">
        <v>1000</v>
      </c>
      <c r="C94" s="23" t="s">
        <v>28</v>
      </c>
      <c r="D94" s="23">
        <v>1524.2361860000001</v>
      </c>
      <c r="E94" s="55"/>
      <c r="G94" s="23" t="s">
        <v>34</v>
      </c>
      <c r="H94" s="23">
        <v>2349.8605070000003</v>
      </c>
      <c r="I94" s="55"/>
    </row>
    <row r="95" spans="2:25" x14ac:dyDescent="0.25">
      <c r="C95" s="23" t="s">
        <v>77</v>
      </c>
      <c r="D95" s="23">
        <v>3.7610269999999999</v>
      </c>
      <c r="E95" s="55"/>
      <c r="G95" s="23" t="s">
        <v>35</v>
      </c>
      <c r="H95" s="23">
        <v>1515.9366990000001</v>
      </c>
      <c r="I95" s="55"/>
    </row>
    <row r="96" spans="2:25" x14ac:dyDescent="0.25">
      <c r="C96" s="23" t="s">
        <v>78</v>
      </c>
      <c r="D96" s="23">
        <v>400.85545400000001</v>
      </c>
      <c r="E96" s="55"/>
      <c r="G96" s="23" t="s">
        <v>37</v>
      </c>
      <c r="H96" s="23">
        <v>215.47218599999999</v>
      </c>
      <c r="I96" s="55"/>
    </row>
    <row r="97" spans="3:18" x14ac:dyDescent="0.25">
      <c r="C97" s="23" t="s">
        <v>32</v>
      </c>
      <c r="D97" s="23">
        <v>577.07063700000003</v>
      </c>
      <c r="E97" s="55"/>
      <c r="G97" s="23" t="s">
        <v>38</v>
      </c>
      <c r="H97" s="23">
        <v>2.7561339999999999</v>
      </c>
      <c r="I97" s="55"/>
    </row>
    <row r="98" spans="3:18" x14ac:dyDescent="0.25">
      <c r="C98" s="23" t="s">
        <v>33</v>
      </c>
      <c r="D98" s="23">
        <v>3.9246060000000003</v>
      </c>
      <c r="E98" s="55"/>
      <c r="G98" s="23" t="s">
        <v>79</v>
      </c>
      <c r="H98" s="23">
        <v>0.04</v>
      </c>
      <c r="I98" s="55"/>
    </row>
    <row r="100" spans="3:18" x14ac:dyDescent="0.25">
      <c r="D100" s="23">
        <f>SUM(D94:D98)</f>
        <v>2509.84791</v>
      </c>
      <c r="H100" s="23">
        <f>SUM(H94:H98)</f>
        <v>4084.0655260000003</v>
      </c>
    </row>
    <row r="109" spans="3:18" x14ac:dyDescent="0.25">
      <c r="K109" s="11" t="s">
        <v>48</v>
      </c>
      <c r="R109" s="11" t="s">
        <v>49</v>
      </c>
    </row>
    <row r="111" spans="3:18" x14ac:dyDescent="0.25">
      <c r="K111" s="16" t="s">
        <v>58</v>
      </c>
    </row>
    <row r="112" spans="3:18" x14ac:dyDescent="0.25">
      <c r="K112" s="16" t="s">
        <v>51</v>
      </c>
    </row>
    <row r="114" spans="3:17" x14ac:dyDescent="0.25">
      <c r="E114" s="23">
        <v>1000000</v>
      </c>
    </row>
    <row r="115" spans="3:17" x14ac:dyDescent="0.25">
      <c r="K115" s="102" t="s">
        <v>103</v>
      </c>
      <c r="L115" s="102"/>
      <c r="M115" s="102"/>
      <c r="N115" s="102"/>
      <c r="O115" s="102"/>
      <c r="P115" s="102"/>
      <c r="Q115" s="102"/>
    </row>
    <row r="116" spans="3:17" x14ac:dyDescent="0.25">
      <c r="D116" s="23" t="s">
        <v>52</v>
      </c>
      <c r="E116" s="23" t="s">
        <v>80</v>
      </c>
      <c r="K116" s="102"/>
      <c r="L116" s="102"/>
      <c r="M116" s="102"/>
      <c r="N116" s="102"/>
      <c r="O116" s="102"/>
      <c r="P116" s="102"/>
      <c r="Q116" s="102"/>
    </row>
    <row r="117" spans="3:17" x14ac:dyDescent="0.25">
      <c r="C117" s="23" t="s">
        <v>55</v>
      </c>
      <c r="D117" s="23" t="s">
        <v>55</v>
      </c>
      <c r="E117" s="23">
        <v>0.76577122600000003</v>
      </c>
      <c r="G117" s="55">
        <f t="shared" ref="G117:G119" si="28">E117/$E$122</f>
        <v>0.10735447319022523</v>
      </c>
      <c r="K117" s="102"/>
      <c r="L117" s="102"/>
      <c r="M117" s="102"/>
      <c r="N117" s="102"/>
      <c r="O117" s="102"/>
      <c r="P117" s="102"/>
      <c r="Q117" s="102"/>
    </row>
    <row r="118" spans="3:17" x14ac:dyDescent="0.25">
      <c r="C118" s="23" t="s">
        <v>56</v>
      </c>
      <c r="D118" s="23" t="s">
        <v>57</v>
      </c>
      <c r="E118" s="23">
        <v>1.7404492869999997</v>
      </c>
      <c r="G118" s="55">
        <f t="shared" si="28"/>
        <v>0.24399586975364895</v>
      </c>
    </row>
    <row r="119" spans="3:17" x14ac:dyDescent="0.25">
      <c r="C119" s="23" t="s">
        <v>54</v>
      </c>
      <c r="D119" s="23" t="s">
        <v>54</v>
      </c>
      <c r="E119" s="23">
        <v>1.7962035630000002</v>
      </c>
      <c r="G119" s="55">
        <f t="shared" si="28"/>
        <v>0.25181213487939352</v>
      </c>
    </row>
    <row r="120" spans="3:17" x14ac:dyDescent="0.25">
      <c r="C120" s="23" t="s">
        <v>57</v>
      </c>
      <c r="D120" s="23" t="s">
        <v>56</v>
      </c>
      <c r="E120" s="23">
        <v>2.830685549</v>
      </c>
      <c r="G120" s="55">
        <f>E120/$E$122</f>
        <v>0.39683752217673229</v>
      </c>
    </row>
    <row r="122" spans="3:17" x14ac:dyDescent="0.25">
      <c r="E122" s="23">
        <f>SUM(E117:E120)</f>
        <v>7.1331096249999995</v>
      </c>
    </row>
    <row r="133" spans="3:25" x14ac:dyDescent="0.25">
      <c r="K133" s="16" t="s">
        <v>58</v>
      </c>
    </row>
    <row r="134" spans="3:25" x14ac:dyDescent="0.25">
      <c r="K134" s="16" t="s">
        <v>51</v>
      </c>
    </row>
    <row r="139" spans="3:25" ht="42" customHeight="1" x14ac:dyDescent="0.25">
      <c r="K139" s="101" t="s">
        <v>104</v>
      </c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</row>
    <row r="140" spans="3:25" x14ac:dyDescent="0.25">
      <c r="F140" s="23">
        <v>9835.8875249734501</v>
      </c>
      <c r="G140" s="23">
        <v>8430.0278676926646</v>
      </c>
      <c r="H140" s="23">
        <v>12824.451275812591</v>
      </c>
      <c r="I140" s="23">
        <v>8248.1278013325264</v>
      </c>
    </row>
    <row r="143" spans="3:25" x14ac:dyDescent="0.25">
      <c r="C143" s="23" t="s">
        <v>60</v>
      </c>
      <c r="D143" s="23" t="s">
        <v>41</v>
      </c>
      <c r="H143" s="23" t="s">
        <v>46</v>
      </c>
    </row>
    <row r="144" spans="3:25" x14ac:dyDescent="0.25">
      <c r="C144" s="23" t="s">
        <v>30</v>
      </c>
      <c r="D144" s="23" t="s">
        <v>47</v>
      </c>
      <c r="G144" s="23" t="s">
        <v>36</v>
      </c>
      <c r="H144" s="23" t="s">
        <v>47</v>
      </c>
    </row>
    <row r="145" spans="3:11" x14ac:dyDescent="0.25">
      <c r="C145" s="23" t="s">
        <v>28</v>
      </c>
      <c r="D145" s="23">
        <v>12350.393676670772</v>
      </c>
      <c r="E145" s="55"/>
      <c r="G145" s="23" t="s">
        <v>34</v>
      </c>
      <c r="H145" s="23">
        <v>12207.067568831169</v>
      </c>
    </row>
    <row r="146" spans="3:11" x14ac:dyDescent="0.25">
      <c r="C146" s="23" t="s">
        <v>42</v>
      </c>
      <c r="D146" s="23">
        <v>12924.491408934708</v>
      </c>
      <c r="E146" s="55"/>
      <c r="G146" s="23" t="s">
        <v>35</v>
      </c>
      <c r="H146" s="23">
        <v>18206.388102901612</v>
      </c>
    </row>
    <row r="147" spans="3:11" x14ac:dyDescent="0.25">
      <c r="C147" s="23" t="s">
        <v>43</v>
      </c>
      <c r="D147" s="23">
        <v>16182.449396471682</v>
      </c>
      <c r="E147" s="55"/>
      <c r="G147" s="23" t="s">
        <v>37</v>
      </c>
      <c r="H147" s="23">
        <v>13181.951914841549</v>
      </c>
    </row>
    <row r="148" spans="3:11" x14ac:dyDescent="0.25">
      <c r="C148" s="23" t="s">
        <v>44</v>
      </c>
      <c r="D148" s="23">
        <v>15668.919519943522</v>
      </c>
      <c r="E148" s="55"/>
      <c r="G148" s="23" t="s">
        <v>38</v>
      </c>
      <c r="H148" s="23">
        <v>4089.2195845697329</v>
      </c>
    </row>
    <row r="149" spans="3:11" x14ac:dyDescent="0.25">
      <c r="C149" s="23" t="s">
        <v>45</v>
      </c>
      <c r="D149" s="23">
        <v>4293.8796498905904</v>
      </c>
      <c r="E149" s="55"/>
      <c r="H149" s="27"/>
    </row>
    <row r="159" spans="3:11" x14ac:dyDescent="0.25">
      <c r="K159" s="16" t="s">
        <v>58</v>
      </c>
    </row>
    <row r="160" spans="3:11" x14ac:dyDescent="0.25">
      <c r="K160" s="16" t="s">
        <v>51</v>
      </c>
    </row>
  </sheetData>
  <autoFilter ref="D116:E120" xr:uid="{07C114A1-9BAC-4AAD-ADDC-7E529C0A6C06}">
    <sortState xmlns:xlrd2="http://schemas.microsoft.com/office/spreadsheetml/2017/richdata2" ref="D117:E120">
      <sortCondition ref="E116:E120"/>
    </sortState>
  </autoFilter>
  <mergeCells count="77">
    <mergeCell ref="AH30:AJ30"/>
    <mergeCell ref="AK30:AL30"/>
    <mergeCell ref="V31:V32"/>
    <mergeCell ref="Y31:Y32"/>
    <mergeCell ref="AB31:AB32"/>
    <mergeCell ref="AE31:AE32"/>
    <mergeCell ref="AH31:AH32"/>
    <mergeCell ref="AK31:AK32"/>
    <mergeCell ref="AK19:AM19"/>
    <mergeCell ref="V20:V21"/>
    <mergeCell ref="Y20:Y21"/>
    <mergeCell ref="AB20:AB21"/>
    <mergeCell ref="AE20:AE21"/>
    <mergeCell ref="AH20:AH21"/>
    <mergeCell ref="AK20:AK21"/>
    <mergeCell ref="AH19:AJ19"/>
    <mergeCell ref="K139:Y139"/>
    <mergeCell ref="V19:X19"/>
    <mergeCell ref="Y19:AA19"/>
    <mergeCell ref="AB19:AD19"/>
    <mergeCell ref="AE19:AG19"/>
    <mergeCell ref="V30:X30"/>
    <mergeCell ref="Y30:AA30"/>
    <mergeCell ref="AB30:AD30"/>
    <mergeCell ref="AE30:AG30"/>
    <mergeCell ref="K89:Y89"/>
    <mergeCell ref="K40:X41"/>
    <mergeCell ref="L30:N30"/>
    <mergeCell ref="K115:Q117"/>
    <mergeCell ref="O19:Q19"/>
    <mergeCell ref="R19:T19"/>
    <mergeCell ref="O20:O21"/>
    <mergeCell ref="AJ2:AK2"/>
    <mergeCell ref="V3:V4"/>
    <mergeCell ref="Y3:Y4"/>
    <mergeCell ref="AB3:AB4"/>
    <mergeCell ref="AE3:AE4"/>
    <mergeCell ref="AH3:AH4"/>
    <mergeCell ref="AJ3:AJ4"/>
    <mergeCell ref="V2:X2"/>
    <mergeCell ref="Y2:AA2"/>
    <mergeCell ref="AB2:AD2"/>
    <mergeCell ref="AE2:AG2"/>
    <mergeCell ref="AH2:AI2"/>
    <mergeCell ref="C30:E30"/>
    <mergeCell ref="F30:H30"/>
    <mergeCell ref="I30:K30"/>
    <mergeCell ref="C31:C32"/>
    <mergeCell ref="F31:F32"/>
    <mergeCell ref="I31:I32"/>
    <mergeCell ref="C19:E19"/>
    <mergeCell ref="F19:H19"/>
    <mergeCell ref="I19:K19"/>
    <mergeCell ref="C20:C21"/>
    <mergeCell ref="L2:N2"/>
    <mergeCell ref="C2:E2"/>
    <mergeCell ref="F2:H2"/>
    <mergeCell ref="I2:K2"/>
    <mergeCell ref="C3:C4"/>
    <mergeCell ref="F3:F4"/>
    <mergeCell ref="I3:I4"/>
    <mergeCell ref="F20:F21"/>
    <mergeCell ref="I20:I21"/>
    <mergeCell ref="L19:N19"/>
    <mergeCell ref="L20:L21"/>
    <mergeCell ref="O2:P2"/>
    <mergeCell ref="Q2:R2"/>
    <mergeCell ref="L3:L4"/>
    <mergeCell ref="O3:O4"/>
    <mergeCell ref="Q3:Q4"/>
    <mergeCell ref="J67:P69"/>
    <mergeCell ref="R20:R21"/>
    <mergeCell ref="O30:Q30"/>
    <mergeCell ref="R30:S30"/>
    <mergeCell ref="L31:L32"/>
    <mergeCell ref="O31:O32"/>
    <mergeCell ref="R31:R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486A-2464-456C-9D52-CDCAA7E19A4C}">
  <dimension ref="B2:AM22"/>
  <sheetViews>
    <sheetView zoomScale="85" zoomScaleNormal="85" workbookViewId="0">
      <selection activeCell="E13" sqref="E13"/>
    </sheetView>
  </sheetViews>
  <sheetFormatPr defaultRowHeight="14.4" x14ac:dyDescent="0.3"/>
  <cols>
    <col min="1" max="1" width="1.6640625" customWidth="1"/>
    <col min="2" max="2" width="13.109375" customWidth="1"/>
    <col min="5" max="5" width="10.33203125" bestFit="1" customWidth="1"/>
    <col min="8" max="8" width="10.5546875" bestFit="1" customWidth="1"/>
    <col min="11" max="11" width="10.5546875" bestFit="1" customWidth="1"/>
    <col min="14" max="14" width="10.5546875" bestFit="1" customWidth="1"/>
    <col min="17" max="17" width="10.5546875" bestFit="1" customWidth="1"/>
    <col min="20" max="20" width="9.5546875" bestFit="1" customWidth="1"/>
  </cols>
  <sheetData>
    <row r="2" spans="2:39" x14ac:dyDescent="0.3">
      <c r="E2" t="s">
        <v>27</v>
      </c>
    </row>
    <row r="3" spans="2:39" x14ac:dyDescent="0.3">
      <c r="B3" t="s">
        <v>30</v>
      </c>
      <c r="C3" s="104" t="s">
        <v>4</v>
      </c>
      <c r="D3" s="104"/>
      <c r="E3" s="104"/>
      <c r="F3" s="104" t="s">
        <v>28</v>
      </c>
      <c r="G3" s="104"/>
      <c r="H3" s="104"/>
      <c r="I3" s="104" t="s">
        <v>29</v>
      </c>
      <c r="J3" s="104"/>
      <c r="K3" s="105"/>
      <c r="L3" s="104" t="s">
        <v>31</v>
      </c>
      <c r="M3" s="104"/>
      <c r="N3" s="104"/>
      <c r="O3" s="104" t="s">
        <v>32</v>
      </c>
      <c r="P3" s="104"/>
      <c r="Q3" s="104"/>
      <c r="R3" s="104" t="s">
        <v>33</v>
      </c>
      <c r="S3" s="104"/>
      <c r="T3" s="104"/>
      <c r="V3" s="104" t="s">
        <v>4</v>
      </c>
      <c r="W3" s="104"/>
      <c r="X3" s="104"/>
      <c r="Y3" s="104" t="s">
        <v>28</v>
      </c>
      <c r="Z3" s="104"/>
      <c r="AA3" s="104"/>
      <c r="AB3" s="104" t="s">
        <v>29</v>
      </c>
      <c r="AC3" s="104"/>
      <c r="AD3" s="105"/>
      <c r="AE3" s="104" t="s">
        <v>31</v>
      </c>
      <c r="AF3" s="104"/>
      <c r="AG3" s="104"/>
      <c r="AH3" s="104" t="s">
        <v>32</v>
      </c>
      <c r="AI3" s="104"/>
      <c r="AJ3" s="104"/>
      <c r="AK3" s="104" t="s">
        <v>33</v>
      </c>
      <c r="AL3" s="104"/>
      <c r="AM3" s="105"/>
    </row>
    <row r="4" spans="2:39" x14ac:dyDescent="0.3">
      <c r="B4" t="s">
        <v>27</v>
      </c>
      <c r="C4" s="103" t="s">
        <v>6</v>
      </c>
      <c r="D4" s="47" t="s">
        <v>17</v>
      </c>
      <c r="E4" s="47" t="s">
        <v>18</v>
      </c>
      <c r="F4" s="103" t="s">
        <v>6</v>
      </c>
      <c r="G4" s="47" t="s">
        <v>17</v>
      </c>
      <c r="H4" s="47" t="s">
        <v>18</v>
      </c>
      <c r="I4" s="103" t="s">
        <v>6</v>
      </c>
      <c r="J4" s="47" t="s">
        <v>17</v>
      </c>
      <c r="K4" s="4" t="s">
        <v>18</v>
      </c>
      <c r="L4" s="103" t="s">
        <v>6</v>
      </c>
      <c r="M4" s="47" t="s">
        <v>17</v>
      </c>
      <c r="N4" s="47" t="s">
        <v>18</v>
      </c>
      <c r="O4" s="103" t="s">
        <v>6</v>
      </c>
      <c r="P4" s="47" t="s">
        <v>17</v>
      </c>
      <c r="Q4" s="47" t="s">
        <v>18</v>
      </c>
      <c r="R4" s="103" t="s">
        <v>6</v>
      </c>
      <c r="S4" s="46" t="s">
        <v>17</v>
      </c>
      <c r="T4" s="46" t="s">
        <v>18</v>
      </c>
      <c r="V4" s="103" t="s">
        <v>6</v>
      </c>
      <c r="W4" s="47" t="s">
        <v>17</v>
      </c>
      <c r="X4" s="47" t="s">
        <v>18</v>
      </c>
      <c r="Y4" s="103" t="s">
        <v>6</v>
      </c>
      <c r="Z4" s="47" t="s">
        <v>17</v>
      </c>
      <c r="AA4" s="47" t="s">
        <v>18</v>
      </c>
      <c r="AB4" s="103" t="s">
        <v>6</v>
      </c>
      <c r="AC4" s="47" t="s">
        <v>17</v>
      </c>
      <c r="AD4" s="4" t="s">
        <v>18</v>
      </c>
      <c r="AE4" s="103" t="s">
        <v>6</v>
      </c>
      <c r="AF4" s="47" t="s">
        <v>17</v>
      </c>
      <c r="AG4" s="47" t="s">
        <v>18</v>
      </c>
      <c r="AH4" s="103" t="s">
        <v>6</v>
      </c>
      <c r="AI4" s="47" t="s">
        <v>17</v>
      </c>
      <c r="AJ4" s="47" t="s">
        <v>18</v>
      </c>
      <c r="AK4" s="103" t="s">
        <v>6</v>
      </c>
      <c r="AL4" s="47" t="s">
        <v>17</v>
      </c>
      <c r="AM4" s="4" t="s">
        <v>18</v>
      </c>
    </row>
    <row r="5" spans="2:39" x14ac:dyDescent="0.3">
      <c r="C5" s="103"/>
      <c r="D5" s="48" t="s">
        <v>19</v>
      </c>
      <c r="E5" s="48" t="s">
        <v>20</v>
      </c>
      <c r="F5" s="103"/>
      <c r="G5" s="48" t="s">
        <v>19</v>
      </c>
      <c r="H5" s="48" t="s">
        <v>20</v>
      </c>
      <c r="I5" s="103"/>
      <c r="J5" s="48" t="s">
        <v>19</v>
      </c>
      <c r="K5" s="5" t="s">
        <v>20</v>
      </c>
      <c r="L5" s="103"/>
      <c r="M5" s="48" t="s">
        <v>19</v>
      </c>
      <c r="N5" s="48" t="s">
        <v>20</v>
      </c>
      <c r="O5" s="103"/>
      <c r="P5" s="48" t="s">
        <v>19</v>
      </c>
      <c r="Q5" s="48" t="s">
        <v>20</v>
      </c>
      <c r="R5" s="103"/>
      <c r="S5" s="46" t="s">
        <v>19</v>
      </c>
      <c r="T5" s="46" t="s">
        <v>20</v>
      </c>
      <c r="V5" s="103"/>
      <c r="W5" s="48" t="s">
        <v>19</v>
      </c>
      <c r="X5" s="48" t="s">
        <v>20</v>
      </c>
      <c r="Y5" s="103"/>
      <c r="Z5" s="48" t="s">
        <v>19</v>
      </c>
      <c r="AA5" s="48" t="s">
        <v>20</v>
      </c>
      <c r="AB5" s="103"/>
      <c r="AC5" s="48" t="s">
        <v>19</v>
      </c>
      <c r="AD5" s="5" t="s">
        <v>20</v>
      </c>
      <c r="AE5" s="103"/>
      <c r="AF5" s="48" t="s">
        <v>19</v>
      </c>
      <c r="AG5" s="48" t="s">
        <v>20</v>
      </c>
      <c r="AH5" s="103"/>
      <c r="AI5" s="48" t="s">
        <v>19</v>
      </c>
      <c r="AJ5" s="48" t="s">
        <v>20</v>
      </c>
      <c r="AK5" s="103"/>
      <c r="AL5" s="48" t="s">
        <v>19</v>
      </c>
      <c r="AM5" s="5" t="s">
        <v>20</v>
      </c>
    </row>
    <row r="6" spans="2:39" x14ac:dyDescent="0.3">
      <c r="C6" s="6">
        <v>-1</v>
      </c>
      <c r="D6" s="6">
        <v>-2</v>
      </c>
      <c r="E6" s="6">
        <v>-3</v>
      </c>
      <c r="F6" s="6">
        <v>-4</v>
      </c>
      <c r="G6" s="6">
        <v>-5</v>
      </c>
      <c r="H6" s="6">
        <v>-6</v>
      </c>
      <c r="I6" s="6">
        <v>-7</v>
      </c>
      <c r="J6" s="6">
        <v>-8</v>
      </c>
      <c r="K6" s="7">
        <v>-9</v>
      </c>
      <c r="L6" s="6">
        <v>-10</v>
      </c>
      <c r="M6" s="6">
        <v>-11</v>
      </c>
      <c r="N6" s="6">
        <v>-12</v>
      </c>
      <c r="O6" s="6">
        <v>-13</v>
      </c>
      <c r="P6" s="6">
        <v>-14</v>
      </c>
      <c r="Q6" s="6">
        <v>-15</v>
      </c>
      <c r="R6" s="6">
        <v>-16</v>
      </c>
      <c r="S6" s="6">
        <v>-17</v>
      </c>
      <c r="T6" s="6">
        <v>-18</v>
      </c>
      <c r="V6" s="6">
        <v>-1</v>
      </c>
      <c r="W6" s="6">
        <v>-2</v>
      </c>
      <c r="X6" s="6">
        <v>-3</v>
      </c>
      <c r="Y6" s="6">
        <v>-4</v>
      </c>
      <c r="Z6" s="6">
        <v>-5</v>
      </c>
      <c r="AA6" s="6">
        <v>-6</v>
      </c>
      <c r="AB6" s="6">
        <v>-7</v>
      </c>
      <c r="AC6" s="6">
        <v>-8</v>
      </c>
      <c r="AD6" s="7">
        <v>-9</v>
      </c>
      <c r="AE6" s="6">
        <v>-10</v>
      </c>
      <c r="AF6" s="6">
        <v>-11</v>
      </c>
      <c r="AG6" s="6">
        <v>-12</v>
      </c>
      <c r="AH6" s="6">
        <v>-13</v>
      </c>
      <c r="AI6" s="6">
        <v>-14</v>
      </c>
      <c r="AJ6" s="6">
        <v>-15</v>
      </c>
      <c r="AK6" s="6">
        <v>-16</v>
      </c>
      <c r="AL6" s="6">
        <v>-17</v>
      </c>
      <c r="AM6" s="7">
        <v>-18</v>
      </c>
    </row>
    <row r="7" spans="2:39" x14ac:dyDescent="0.3">
      <c r="B7" s="8" t="s">
        <v>21</v>
      </c>
      <c r="C7" s="9">
        <v>916</v>
      </c>
      <c r="D7" s="9">
        <v>117296</v>
      </c>
      <c r="E7" s="9">
        <v>1932122.1469999994</v>
      </c>
      <c r="F7" s="9">
        <v>857</v>
      </c>
      <c r="G7" s="9">
        <v>108541</v>
      </c>
      <c r="H7" s="9">
        <v>1840145.1639999996</v>
      </c>
      <c r="I7" s="9">
        <v>8</v>
      </c>
      <c r="J7" s="9">
        <v>1136</v>
      </c>
      <c r="K7" s="9">
        <v>9463.8799999999992</v>
      </c>
      <c r="L7" s="9">
        <v>51</v>
      </c>
      <c r="M7" s="9">
        <v>7619</v>
      </c>
      <c r="N7" s="9">
        <v>82513.102999999974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V7" s="8">
        <v>734</v>
      </c>
      <c r="W7" s="8">
        <v>89468</v>
      </c>
      <c r="X7" s="8">
        <v>953750.7350000001</v>
      </c>
      <c r="Y7" s="8">
        <v>690</v>
      </c>
      <c r="Z7" s="8">
        <v>77517</v>
      </c>
      <c r="AA7" s="8">
        <v>798303.25300000014</v>
      </c>
      <c r="AB7" s="8">
        <v>4</v>
      </c>
      <c r="AC7" s="8">
        <v>416</v>
      </c>
      <c r="AD7" s="8">
        <v>3201.7860000000001</v>
      </c>
      <c r="AE7" s="8">
        <v>38</v>
      </c>
      <c r="AF7" s="8">
        <v>6093</v>
      </c>
      <c r="AG7" s="8">
        <v>55179.724999999977</v>
      </c>
      <c r="AH7" s="8">
        <v>1</v>
      </c>
      <c r="AI7" s="8">
        <v>5300</v>
      </c>
      <c r="AJ7" s="8">
        <v>95882.311999999918</v>
      </c>
      <c r="AK7" s="8">
        <v>1</v>
      </c>
      <c r="AL7" s="8">
        <v>142</v>
      </c>
      <c r="AM7" s="8">
        <v>1183.6590000000001</v>
      </c>
    </row>
    <row r="8" spans="2:39" x14ac:dyDescent="0.3">
      <c r="B8" s="8" t="s">
        <v>22</v>
      </c>
      <c r="C8" s="9">
        <v>75</v>
      </c>
      <c r="D8" s="9">
        <v>125226</v>
      </c>
      <c r="E8" s="9">
        <v>1965805.014</v>
      </c>
      <c r="F8" s="9">
        <v>68</v>
      </c>
      <c r="G8" s="9">
        <v>25057</v>
      </c>
      <c r="H8" s="9">
        <v>303353.52299999999</v>
      </c>
      <c r="I8" s="9">
        <v>0</v>
      </c>
      <c r="J8" s="9">
        <v>0</v>
      </c>
      <c r="K8" s="9">
        <v>0</v>
      </c>
      <c r="L8" s="9">
        <v>6</v>
      </c>
      <c r="M8" s="9">
        <v>2440</v>
      </c>
      <c r="N8" s="9">
        <v>52804.135000000002</v>
      </c>
      <c r="O8" s="9">
        <v>1</v>
      </c>
      <c r="P8" s="9">
        <v>97729</v>
      </c>
      <c r="Q8" s="9">
        <v>1609647.3559999999</v>
      </c>
      <c r="R8" s="9">
        <v>0</v>
      </c>
      <c r="S8" s="9">
        <v>0</v>
      </c>
      <c r="T8" s="9">
        <v>0</v>
      </c>
      <c r="V8" s="8">
        <v>112</v>
      </c>
      <c r="W8" s="8">
        <v>87159</v>
      </c>
      <c r="X8" s="8">
        <v>2226492.5559999999</v>
      </c>
      <c r="Y8" s="8">
        <v>93</v>
      </c>
      <c r="Z8" s="8">
        <v>28107</v>
      </c>
      <c r="AA8" s="8">
        <v>353285.77899999998</v>
      </c>
      <c r="AB8" s="8">
        <v>0</v>
      </c>
      <c r="AC8" s="8">
        <v>0</v>
      </c>
      <c r="AD8" s="8">
        <v>0</v>
      </c>
      <c r="AE8" s="8">
        <v>17</v>
      </c>
      <c r="AF8" s="8">
        <v>20858</v>
      </c>
      <c r="AG8" s="8">
        <v>563922.88600000006</v>
      </c>
      <c r="AH8" s="8">
        <v>2</v>
      </c>
      <c r="AI8" s="8">
        <v>38194</v>
      </c>
      <c r="AJ8" s="8">
        <v>1309283.8910000001</v>
      </c>
      <c r="AK8" s="8">
        <v>0</v>
      </c>
      <c r="AL8" s="8">
        <v>0</v>
      </c>
      <c r="AM8" s="8">
        <v>0</v>
      </c>
    </row>
    <row r="9" spans="2:39" x14ac:dyDescent="0.3">
      <c r="B9" s="8" t="s">
        <v>23</v>
      </c>
      <c r="C9" s="9">
        <v>82</v>
      </c>
      <c r="D9" s="9">
        <v>21418</v>
      </c>
      <c r="E9" s="9">
        <v>295372.87600000005</v>
      </c>
      <c r="F9" s="9">
        <v>70</v>
      </c>
      <c r="G9" s="9">
        <v>12866</v>
      </c>
      <c r="H9" s="9">
        <v>167156.64000000001</v>
      </c>
      <c r="I9" s="9">
        <v>0</v>
      </c>
      <c r="J9" s="9">
        <v>0</v>
      </c>
      <c r="K9" s="9">
        <v>0</v>
      </c>
      <c r="L9" s="9">
        <v>12</v>
      </c>
      <c r="M9" s="9">
        <v>8552</v>
      </c>
      <c r="N9" s="9">
        <v>128216.236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V9" s="8">
        <v>7</v>
      </c>
      <c r="W9" s="8">
        <v>10204</v>
      </c>
      <c r="X9" s="8">
        <v>53343.256000000001</v>
      </c>
      <c r="Y9" s="8">
        <v>5</v>
      </c>
      <c r="Z9" s="8">
        <v>9989</v>
      </c>
      <c r="AA9" s="8">
        <v>51009.173999999999</v>
      </c>
      <c r="AB9" s="8">
        <v>0</v>
      </c>
      <c r="AC9" s="8">
        <v>0</v>
      </c>
      <c r="AD9" s="8">
        <v>0</v>
      </c>
      <c r="AE9" s="8">
        <v>2</v>
      </c>
      <c r="AF9" s="8">
        <v>215</v>
      </c>
      <c r="AG9" s="8">
        <v>2334.0819999999999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</row>
    <row r="10" spans="2:39" x14ac:dyDescent="0.3">
      <c r="B10" s="8" t="s">
        <v>24</v>
      </c>
      <c r="C10" s="9">
        <v>110</v>
      </c>
      <c r="D10" s="9">
        <v>11039</v>
      </c>
      <c r="E10" s="9">
        <v>94223.630999999994</v>
      </c>
      <c r="F10" s="9">
        <v>106</v>
      </c>
      <c r="G10" s="9">
        <v>10761</v>
      </c>
      <c r="H10" s="9">
        <v>92005.379000000001</v>
      </c>
      <c r="I10" s="9">
        <v>2</v>
      </c>
      <c r="J10" s="9">
        <v>90</v>
      </c>
      <c r="K10" s="9">
        <v>708.25199999999995</v>
      </c>
      <c r="L10" s="9">
        <v>1</v>
      </c>
      <c r="M10" s="9">
        <v>180</v>
      </c>
      <c r="N10" s="9">
        <v>1500</v>
      </c>
      <c r="O10" s="9">
        <v>0</v>
      </c>
      <c r="P10" s="9">
        <v>0</v>
      </c>
      <c r="Q10" s="9">
        <v>0</v>
      </c>
      <c r="R10" s="9">
        <v>1</v>
      </c>
      <c r="S10" s="9">
        <v>8</v>
      </c>
      <c r="T10" s="9">
        <v>10</v>
      </c>
      <c r="V10" s="8">
        <v>80</v>
      </c>
      <c r="W10" s="8">
        <v>35854</v>
      </c>
      <c r="X10" s="8">
        <v>652010.34499999997</v>
      </c>
      <c r="Y10" s="8">
        <v>73</v>
      </c>
      <c r="Z10" s="8">
        <v>11072</v>
      </c>
      <c r="AA10" s="8">
        <v>107828.31299999999</v>
      </c>
      <c r="AB10" s="8">
        <v>0</v>
      </c>
      <c r="AC10" s="8">
        <v>0</v>
      </c>
      <c r="AD10" s="8">
        <v>0</v>
      </c>
      <c r="AE10" s="8">
        <v>7</v>
      </c>
      <c r="AF10" s="8">
        <v>24782</v>
      </c>
      <c r="AG10" s="8">
        <v>544182.03200000001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</row>
    <row r="11" spans="2:39" x14ac:dyDescent="0.3">
      <c r="C11" s="10">
        <f>SUM(C7:C10)</f>
        <v>1183</v>
      </c>
      <c r="D11" s="10">
        <f t="shared" ref="D11:T11" si="0">SUM(D7:D10)</f>
        <v>274979</v>
      </c>
      <c r="E11" s="10">
        <f t="shared" si="0"/>
        <v>4287523.6679999996</v>
      </c>
      <c r="F11" s="10">
        <f t="shared" si="0"/>
        <v>1101</v>
      </c>
      <c r="G11" s="10">
        <f t="shared" si="0"/>
        <v>157225</v>
      </c>
      <c r="H11" s="10">
        <f t="shared" si="0"/>
        <v>2402660.7059999998</v>
      </c>
      <c r="I11" s="10">
        <f t="shared" si="0"/>
        <v>10</v>
      </c>
      <c r="J11" s="10">
        <f t="shared" si="0"/>
        <v>1226</v>
      </c>
      <c r="K11" s="10">
        <f t="shared" si="0"/>
        <v>10172.132</v>
      </c>
      <c r="L11" s="10">
        <f t="shared" si="0"/>
        <v>70</v>
      </c>
      <c r="M11" s="10">
        <f t="shared" si="0"/>
        <v>18791</v>
      </c>
      <c r="N11" s="10">
        <f t="shared" si="0"/>
        <v>265033.47399999999</v>
      </c>
      <c r="O11" s="10">
        <f t="shared" si="0"/>
        <v>1</v>
      </c>
      <c r="P11" s="10">
        <f t="shared" si="0"/>
        <v>97729</v>
      </c>
      <c r="Q11" s="10">
        <f t="shared" si="0"/>
        <v>1609647.3559999999</v>
      </c>
      <c r="R11" s="10">
        <f t="shared" si="0"/>
        <v>1</v>
      </c>
      <c r="S11" s="10">
        <f t="shared" si="0"/>
        <v>8</v>
      </c>
      <c r="T11" s="10">
        <f t="shared" si="0"/>
        <v>10</v>
      </c>
    </row>
    <row r="12" spans="2:39" x14ac:dyDescent="0.3">
      <c r="E12" s="20">
        <f>(E11/D11)*1000</f>
        <v>15592.185832372654</v>
      </c>
      <c r="F12" s="19"/>
      <c r="G12" s="19"/>
      <c r="H12" s="20">
        <f>(H11/G11)*1000</f>
        <v>15281.670892033708</v>
      </c>
      <c r="I12" s="19"/>
      <c r="J12" s="19"/>
      <c r="K12" s="20">
        <f>(K11/J11)*1000</f>
        <v>8297.0081566068511</v>
      </c>
      <c r="L12" s="19"/>
      <c r="M12" s="19"/>
      <c r="N12" s="20">
        <f>(N11/M11)*1000</f>
        <v>14104.277260390612</v>
      </c>
      <c r="O12" s="19"/>
      <c r="P12" s="19"/>
      <c r="Q12" s="20">
        <f>(Q11/P11)*1000</f>
        <v>16470.51904757032</v>
      </c>
      <c r="R12" s="19"/>
      <c r="S12" s="19"/>
      <c r="T12" s="20">
        <f>(T11/S11)*1000</f>
        <v>1250</v>
      </c>
    </row>
    <row r="14" spans="2:39" x14ac:dyDescent="0.3">
      <c r="B14" t="s">
        <v>36</v>
      </c>
      <c r="C14" s="104" t="s">
        <v>4</v>
      </c>
      <c r="D14" s="104"/>
      <c r="E14" s="104"/>
      <c r="F14" s="104" t="s">
        <v>34</v>
      </c>
      <c r="G14" s="104"/>
      <c r="H14" s="104"/>
      <c r="I14" s="104" t="s">
        <v>35</v>
      </c>
      <c r="J14" s="104"/>
      <c r="K14" s="105"/>
      <c r="L14" s="104" t="s">
        <v>37</v>
      </c>
      <c r="M14" s="104"/>
      <c r="N14" s="104"/>
      <c r="O14" s="104" t="s">
        <v>38</v>
      </c>
      <c r="P14" s="104"/>
      <c r="Q14" s="104"/>
      <c r="R14" s="104" t="s">
        <v>39</v>
      </c>
      <c r="S14" s="104"/>
      <c r="V14" s="104" t="s">
        <v>4</v>
      </c>
      <c r="W14" s="104"/>
      <c r="X14" s="104"/>
      <c r="Y14" s="104" t="s">
        <v>34</v>
      </c>
      <c r="Z14" s="104"/>
      <c r="AA14" s="104"/>
      <c r="AB14" s="104" t="s">
        <v>35</v>
      </c>
      <c r="AC14" s="104"/>
      <c r="AD14" s="105"/>
      <c r="AE14" s="104" t="s">
        <v>37</v>
      </c>
      <c r="AF14" s="104"/>
      <c r="AG14" s="104"/>
      <c r="AH14" s="104" t="s">
        <v>38</v>
      </c>
      <c r="AI14" s="104"/>
      <c r="AJ14" s="104"/>
      <c r="AK14" s="104" t="s">
        <v>39</v>
      </c>
      <c r="AL14" s="104"/>
    </row>
    <row r="15" spans="2:39" x14ac:dyDescent="0.3">
      <c r="B15" t="s">
        <v>27</v>
      </c>
      <c r="C15" s="103" t="s">
        <v>6</v>
      </c>
      <c r="D15" s="47" t="s">
        <v>17</v>
      </c>
      <c r="E15" s="47" t="s">
        <v>18</v>
      </c>
      <c r="F15" s="103" t="s">
        <v>6</v>
      </c>
      <c r="G15" s="47" t="s">
        <v>17</v>
      </c>
      <c r="H15" s="47" t="s">
        <v>18</v>
      </c>
      <c r="I15" s="103" t="s">
        <v>6</v>
      </c>
      <c r="J15" s="47" t="s">
        <v>17</v>
      </c>
      <c r="K15" s="4" t="s">
        <v>18</v>
      </c>
      <c r="L15" s="103" t="s">
        <v>6</v>
      </c>
      <c r="M15" s="47" t="s">
        <v>17</v>
      </c>
      <c r="N15" s="47" t="s">
        <v>18</v>
      </c>
      <c r="O15" s="103" t="s">
        <v>6</v>
      </c>
      <c r="P15" s="47" t="s">
        <v>17</v>
      </c>
      <c r="Q15" s="47" t="s">
        <v>18</v>
      </c>
      <c r="R15" s="103" t="s">
        <v>6</v>
      </c>
      <c r="S15" s="46" t="s">
        <v>18</v>
      </c>
      <c r="V15" s="103" t="s">
        <v>6</v>
      </c>
      <c r="W15" s="47" t="s">
        <v>17</v>
      </c>
      <c r="X15" s="47" t="s">
        <v>18</v>
      </c>
      <c r="Y15" s="103" t="s">
        <v>6</v>
      </c>
      <c r="Z15" s="47" t="s">
        <v>17</v>
      </c>
      <c r="AA15" s="47" t="s">
        <v>18</v>
      </c>
      <c r="AB15" s="103" t="s">
        <v>6</v>
      </c>
      <c r="AC15" s="47" t="s">
        <v>17</v>
      </c>
      <c r="AD15" s="4" t="s">
        <v>18</v>
      </c>
      <c r="AE15" s="103" t="s">
        <v>6</v>
      </c>
      <c r="AF15" s="47" t="s">
        <v>17</v>
      </c>
      <c r="AG15" s="47" t="s">
        <v>18</v>
      </c>
      <c r="AH15" s="103" t="s">
        <v>6</v>
      </c>
      <c r="AI15" s="47" t="s">
        <v>17</v>
      </c>
      <c r="AJ15" s="47" t="s">
        <v>18</v>
      </c>
      <c r="AK15" s="103" t="s">
        <v>6</v>
      </c>
      <c r="AL15" s="46" t="s">
        <v>18</v>
      </c>
    </row>
    <row r="16" spans="2:39" x14ac:dyDescent="0.3">
      <c r="C16" s="103"/>
      <c r="D16" s="48" t="s">
        <v>19</v>
      </c>
      <c r="E16" s="48" t="s">
        <v>20</v>
      </c>
      <c r="F16" s="103"/>
      <c r="G16" s="48" t="s">
        <v>19</v>
      </c>
      <c r="H16" s="48" t="s">
        <v>20</v>
      </c>
      <c r="I16" s="103"/>
      <c r="J16" s="48" t="s">
        <v>19</v>
      </c>
      <c r="K16" s="5" t="s">
        <v>20</v>
      </c>
      <c r="L16" s="103"/>
      <c r="M16" s="48" t="s">
        <v>19</v>
      </c>
      <c r="N16" s="48" t="s">
        <v>20</v>
      </c>
      <c r="O16" s="103"/>
      <c r="P16" s="48" t="s">
        <v>19</v>
      </c>
      <c r="Q16" s="48" t="s">
        <v>20</v>
      </c>
      <c r="R16" s="103"/>
      <c r="S16" s="46" t="s">
        <v>20</v>
      </c>
      <c r="V16" s="103"/>
      <c r="W16" s="48" t="s">
        <v>19</v>
      </c>
      <c r="X16" s="48" t="s">
        <v>20</v>
      </c>
      <c r="Y16" s="103"/>
      <c r="Z16" s="48" t="s">
        <v>19</v>
      </c>
      <c r="AA16" s="48" t="s">
        <v>20</v>
      </c>
      <c r="AB16" s="103"/>
      <c r="AC16" s="48" t="s">
        <v>19</v>
      </c>
      <c r="AD16" s="5" t="s">
        <v>20</v>
      </c>
      <c r="AE16" s="103"/>
      <c r="AF16" s="48" t="s">
        <v>19</v>
      </c>
      <c r="AG16" s="48" t="s">
        <v>20</v>
      </c>
      <c r="AH16" s="103"/>
      <c r="AI16" s="48" t="s">
        <v>19</v>
      </c>
      <c r="AJ16" s="48" t="s">
        <v>20</v>
      </c>
      <c r="AK16" s="103"/>
      <c r="AL16" s="46" t="s">
        <v>20</v>
      </c>
    </row>
    <row r="17" spans="2:38" x14ac:dyDescent="0.3">
      <c r="C17" s="6">
        <v>-1</v>
      </c>
      <c r="D17" s="6">
        <v>-2</v>
      </c>
      <c r="E17" s="6">
        <v>-3</v>
      </c>
      <c r="F17" s="6">
        <v>-4</v>
      </c>
      <c r="G17" s="6">
        <v>-5</v>
      </c>
      <c r="H17" s="6">
        <v>-6</v>
      </c>
      <c r="I17" s="6">
        <v>-7</v>
      </c>
      <c r="J17" s="6">
        <v>-8</v>
      </c>
      <c r="K17" s="7">
        <v>-9</v>
      </c>
      <c r="L17" s="6">
        <v>-10</v>
      </c>
      <c r="M17" s="6">
        <v>-11</v>
      </c>
      <c r="N17" s="6">
        <v>-12</v>
      </c>
      <c r="O17" s="6">
        <v>-13</v>
      </c>
      <c r="P17" s="6">
        <v>-14</v>
      </c>
      <c r="Q17" s="6">
        <v>-15</v>
      </c>
      <c r="R17" s="6">
        <v>-16</v>
      </c>
      <c r="S17" s="6">
        <v>-17</v>
      </c>
      <c r="V17" s="6">
        <v>-1</v>
      </c>
      <c r="W17" s="6">
        <v>-2</v>
      </c>
      <c r="X17" s="6">
        <v>-3</v>
      </c>
      <c r="Y17" s="6">
        <v>-4</v>
      </c>
      <c r="Z17" s="6">
        <v>-5</v>
      </c>
      <c r="AA17" s="6">
        <v>-6</v>
      </c>
      <c r="AB17" s="6">
        <v>-7</v>
      </c>
      <c r="AC17" s="6">
        <v>-8</v>
      </c>
      <c r="AD17" s="7">
        <v>-9</v>
      </c>
      <c r="AE17" s="6">
        <v>-10</v>
      </c>
      <c r="AF17" s="6">
        <v>-11</v>
      </c>
      <c r="AG17" s="6">
        <v>-12</v>
      </c>
      <c r="AH17" s="6">
        <v>-13</v>
      </c>
      <c r="AI17" s="6">
        <v>-14</v>
      </c>
      <c r="AJ17" s="6">
        <v>-15</v>
      </c>
      <c r="AK17" s="6">
        <v>-16</v>
      </c>
      <c r="AL17" s="6">
        <v>-17</v>
      </c>
    </row>
    <row r="18" spans="2:38" x14ac:dyDescent="0.3">
      <c r="B18" s="8" t="s">
        <v>21</v>
      </c>
      <c r="C18" s="9">
        <v>263</v>
      </c>
      <c r="D18" s="9">
        <v>83742</v>
      </c>
      <c r="E18" s="9">
        <v>918483.52399999974</v>
      </c>
      <c r="F18" s="9">
        <v>211</v>
      </c>
      <c r="G18" s="9">
        <v>54779</v>
      </c>
      <c r="H18" s="9">
        <v>596179.57399999991</v>
      </c>
      <c r="I18" s="9">
        <v>20</v>
      </c>
      <c r="J18" s="9">
        <v>9540</v>
      </c>
      <c r="K18" s="9">
        <v>92209.369000000122</v>
      </c>
      <c r="L18" s="9">
        <v>28</v>
      </c>
      <c r="M18" s="9">
        <v>17772</v>
      </c>
      <c r="N18" s="9">
        <v>216399.01199999999</v>
      </c>
      <c r="O18" s="9">
        <v>3</v>
      </c>
      <c r="P18" s="9">
        <v>1651</v>
      </c>
      <c r="Q18" s="9">
        <v>13617.659</v>
      </c>
      <c r="R18" s="9">
        <v>1</v>
      </c>
      <c r="S18" s="9">
        <v>77.91</v>
      </c>
      <c r="V18" s="8">
        <v>219</v>
      </c>
      <c r="W18" s="8">
        <v>79746</v>
      </c>
      <c r="X18" s="8">
        <v>542011.8459999999</v>
      </c>
      <c r="Y18" s="8">
        <v>169</v>
      </c>
      <c r="Z18" s="8">
        <v>24909</v>
      </c>
      <c r="AA18" s="8">
        <v>195599.99700000003</v>
      </c>
      <c r="AB18" s="8">
        <v>20</v>
      </c>
      <c r="AC18" s="8">
        <v>37434</v>
      </c>
      <c r="AD18" s="8">
        <v>157770.96900000001</v>
      </c>
      <c r="AE18" s="8">
        <v>22</v>
      </c>
      <c r="AF18" s="8">
        <v>16378</v>
      </c>
      <c r="AG18" s="8">
        <v>180847.07699999999</v>
      </c>
      <c r="AH18" s="8">
        <v>4</v>
      </c>
      <c r="AI18" s="8">
        <v>1025</v>
      </c>
      <c r="AJ18" s="8">
        <v>5803.8130000000001</v>
      </c>
      <c r="AK18" s="8">
        <v>4</v>
      </c>
      <c r="AL18" s="8">
        <v>1989.99</v>
      </c>
    </row>
    <row r="19" spans="2:38" x14ac:dyDescent="0.3">
      <c r="B19" s="8" t="s">
        <v>22</v>
      </c>
      <c r="C19" s="9">
        <v>46</v>
      </c>
      <c r="D19" s="9">
        <v>119119</v>
      </c>
      <c r="E19" s="9">
        <v>1102630.0530000001</v>
      </c>
      <c r="F19" s="9">
        <v>37</v>
      </c>
      <c r="G19" s="9">
        <v>94249</v>
      </c>
      <c r="H19" s="9">
        <v>825318.02800000005</v>
      </c>
      <c r="I19" s="9">
        <v>4</v>
      </c>
      <c r="J19" s="9">
        <v>14454</v>
      </c>
      <c r="K19" s="9">
        <v>160909.80900000001</v>
      </c>
      <c r="L19" s="9">
        <v>5</v>
      </c>
      <c r="M19" s="9">
        <v>10416</v>
      </c>
      <c r="N19" s="9">
        <v>116402.216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V19" s="8">
        <v>44</v>
      </c>
      <c r="W19" s="8">
        <v>42940</v>
      </c>
      <c r="X19" s="8">
        <v>577251.70600000001</v>
      </c>
      <c r="Y19" s="8">
        <v>31</v>
      </c>
      <c r="Z19" s="8">
        <v>34113</v>
      </c>
      <c r="AA19" s="8">
        <v>446449.51899999997</v>
      </c>
      <c r="AB19" s="8">
        <v>5</v>
      </c>
      <c r="AC19" s="8">
        <v>4344</v>
      </c>
      <c r="AD19" s="8">
        <v>42202.722000000002</v>
      </c>
      <c r="AE19" s="8">
        <v>6</v>
      </c>
      <c r="AF19" s="8">
        <v>4131</v>
      </c>
      <c r="AG19" s="8">
        <v>80381.270999999993</v>
      </c>
      <c r="AH19" s="8">
        <v>1</v>
      </c>
      <c r="AI19" s="8">
        <v>352</v>
      </c>
      <c r="AJ19" s="8">
        <v>8202.991</v>
      </c>
      <c r="AK19" s="8">
        <v>1</v>
      </c>
      <c r="AL19" s="8">
        <v>15.202999999999999</v>
      </c>
    </row>
    <row r="20" spans="2:38" x14ac:dyDescent="0.3">
      <c r="B20" s="8" t="s">
        <v>23</v>
      </c>
      <c r="C20" s="9">
        <v>110</v>
      </c>
      <c r="D20" s="9">
        <v>222755</v>
      </c>
      <c r="E20" s="9">
        <v>2031105.1359999999</v>
      </c>
      <c r="F20" s="9">
        <v>47</v>
      </c>
      <c r="G20" s="9">
        <v>48790</v>
      </c>
      <c r="H20" s="9">
        <v>630704.50899999996</v>
      </c>
      <c r="I20" s="9">
        <v>57</v>
      </c>
      <c r="J20" s="9">
        <v>170095</v>
      </c>
      <c r="K20" s="9">
        <v>1322075.5959999999</v>
      </c>
      <c r="L20" s="9">
        <v>6</v>
      </c>
      <c r="M20" s="9">
        <v>3870</v>
      </c>
      <c r="N20" s="9">
        <v>78325.031000000003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V20" s="8">
        <v>10</v>
      </c>
      <c r="W20" s="8">
        <v>72172</v>
      </c>
      <c r="X20" s="8">
        <v>131346.13800000001</v>
      </c>
      <c r="Y20" s="8">
        <v>1</v>
      </c>
      <c r="Z20" s="8">
        <v>208</v>
      </c>
      <c r="AA20" s="8">
        <v>2463.7869999999998</v>
      </c>
      <c r="AB20" s="8">
        <v>9</v>
      </c>
      <c r="AC20" s="8">
        <v>71964</v>
      </c>
      <c r="AD20" s="8">
        <v>128882.351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</row>
    <row r="21" spans="2:38" x14ac:dyDescent="0.3">
      <c r="B21" s="8" t="s">
        <v>24</v>
      </c>
      <c r="C21" s="9">
        <v>23</v>
      </c>
      <c r="D21" s="9">
        <v>36697</v>
      </c>
      <c r="E21" s="9">
        <v>298179.40600000002</v>
      </c>
      <c r="F21" s="9">
        <v>19</v>
      </c>
      <c r="G21" s="9">
        <v>24418</v>
      </c>
      <c r="H21" s="9">
        <v>133686.18900000001</v>
      </c>
      <c r="I21" s="9">
        <v>4</v>
      </c>
      <c r="J21" s="9">
        <v>12279</v>
      </c>
      <c r="K21" s="9">
        <v>164493.217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V21" s="8">
        <v>30</v>
      </c>
      <c r="W21" s="8">
        <v>24449</v>
      </c>
      <c r="X21" s="8">
        <v>167143.58799999999</v>
      </c>
      <c r="Y21" s="8">
        <v>14</v>
      </c>
      <c r="Z21" s="8">
        <v>2062</v>
      </c>
      <c r="AA21" s="8">
        <v>24575.57</v>
      </c>
      <c r="AB21" s="8">
        <v>14</v>
      </c>
      <c r="AC21" s="8">
        <v>21922</v>
      </c>
      <c r="AD21" s="8">
        <v>131007.014</v>
      </c>
      <c r="AE21" s="8">
        <v>2</v>
      </c>
      <c r="AF21" s="8">
        <v>465</v>
      </c>
      <c r="AG21" s="8">
        <v>11561.004000000001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2:38" x14ac:dyDescent="0.3">
      <c r="C22" s="10">
        <f>SUM(C18:C21)</f>
        <v>442</v>
      </c>
      <c r="D22" s="10">
        <f t="shared" ref="D22:S22" si="1">SUM(D18:D21)</f>
        <v>462313</v>
      </c>
      <c r="E22" s="10">
        <f t="shared" si="1"/>
        <v>4350398.1189999999</v>
      </c>
      <c r="F22" s="10">
        <f t="shared" si="1"/>
        <v>314</v>
      </c>
      <c r="G22" s="10">
        <f t="shared" si="1"/>
        <v>222236</v>
      </c>
      <c r="H22" s="10">
        <f t="shared" si="1"/>
        <v>2185888.2999999998</v>
      </c>
      <c r="I22" s="10">
        <f t="shared" si="1"/>
        <v>85</v>
      </c>
      <c r="J22" s="10">
        <f t="shared" si="1"/>
        <v>206368</v>
      </c>
      <c r="K22" s="10">
        <f t="shared" si="1"/>
        <v>1739687.9909999999</v>
      </c>
      <c r="L22" s="10">
        <f t="shared" si="1"/>
        <v>39</v>
      </c>
      <c r="M22" s="10">
        <f t="shared" si="1"/>
        <v>32058</v>
      </c>
      <c r="N22" s="10">
        <f t="shared" si="1"/>
        <v>411126.25900000002</v>
      </c>
      <c r="O22" s="10">
        <f t="shared" si="1"/>
        <v>3</v>
      </c>
      <c r="P22" s="10">
        <f t="shared" si="1"/>
        <v>1651</v>
      </c>
      <c r="Q22" s="10">
        <f t="shared" si="1"/>
        <v>13617.659</v>
      </c>
      <c r="R22" s="10">
        <f t="shared" si="1"/>
        <v>1</v>
      </c>
      <c r="S22" s="10">
        <f t="shared" si="1"/>
        <v>77.91</v>
      </c>
    </row>
  </sheetData>
  <mergeCells count="48">
    <mergeCell ref="C3:E3"/>
    <mergeCell ref="C4:C5"/>
    <mergeCell ref="C14:E14"/>
    <mergeCell ref="C15:C16"/>
    <mergeCell ref="F3:H3"/>
    <mergeCell ref="F14:H14"/>
    <mergeCell ref="L3:N3"/>
    <mergeCell ref="O3:Q3"/>
    <mergeCell ref="R3:T3"/>
    <mergeCell ref="F4:F5"/>
    <mergeCell ref="I4:I5"/>
    <mergeCell ref="L4:L5"/>
    <mergeCell ref="O4:O5"/>
    <mergeCell ref="R4:R5"/>
    <mergeCell ref="I3:K3"/>
    <mergeCell ref="L14:N14"/>
    <mergeCell ref="O14:Q14"/>
    <mergeCell ref="R14:S14"/>
    <mergeCell ref="F15:F16"/>
    <mergeCell ref="I15:I16"/>
    <mergeCell ref="L15:L16"/>
    <mergeCell ref="O15:O16"/>
    <mergeCell ref="R15:R16"/>
    <mergeCell ref="I14:K14"/>
    <mergeCell ref="V3:X3"/>
    <mergeCell ref="Y3:AA3"/>
    <mergeCell ref="AB3:AD3"/>
    <mergeCell ref="V4:V5"/>
    <mergeCell ref="Y4:Y5"/>
    <mergeCell ref="AB4:AB5"/>
    <mergeCell ref="AE3:AG3"/>
    <mergeCell ref="AH3:AJ3"/>
    <mergeCell ref="AK3:AM3"/>
    <mergeCell ref="AE4:AE5"/>
    <mergeCell ref="AH4:AH5"/>
    <mergeCell ref="AK4:AK5"/>
    <mergeCell ref="AK15:AK16"/>
    <mergeCell ref="V14:X14"/>
    <mergeCell ref="Y14:AA14"/>
    <mergeCell ref="AB14:AD14"/>
    <mergeCell ref="AE14:AG14"/>
    <mergeCell ref="AH14:AJ14"/>
    <mergeCell ref="AK14:AL14"/>
    <mergeCell ref="V15:V16"/>
    <mergeCell ref="Y15:Y16"/>
    <mergeCell ref="AB15:AB16"/>
    <mergeCell ref="AE15:AE16"/>
    <mergeCell ref="AH15:AH1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5E72-EEAB-46CC-8D1D-AB3471FB9332}">
  <dimension ref="B1:Q102"/>
  <sheetViews>
    <sheetView showGridLines="0" tabSelected="1" zoomScale="70" zoomScaleNormal="70" zoomScaleSheetLayoutView="8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O1" sqref="O1"/>
    </sheetView>
  </sheetViews>
  <sheetFormatPr defaultRowHeight="13.8" outlineLevelRow="1" x14ac:dyDescent="0.25"/>
  <cols>
    <col min="1" max="1" width="2.21875" style="23" customWidth="1"/>
    <col min="2" max="2" width="36.5546875" style="23" customWidth="1"/>
    <col min="3" max="3" width="20" style="23" hidden="1" customWidth="1"/>
    <col min="4" max="4" width="12.88671875" style="23" bestFit="1" customWidth="1"/>
    <col min="5" max="5" width="9.77734375" style="23" customWidth="1"/>
    <col min="6" max="6" width="10.77734375" style="23" customWidth="1"/>
    <col min="7" max="7" width="22.44140625" style="23" hidden="1" customWidth="1"/>
    <col min="8" max="8" width="11.77734375" style="23" customWidth="1"/>
    <col min="9" max="9" width="9.77734375" style="23" customWidth="1"/>
    <col min="10" max="10" width="10.77734375" style="23" customWidth="1"/>
    <col min="11" max="11" width="11.77734375" style="23" customWidth="1"/>
    <col min="12" max="12" width="9.77734375" style="23" customWidth="1"/>
    <col min="13" max="13" width="10.77734375" style="23" customWidth="1"/>
    <col min="14" max="16384" width="8.88671875" style="23"/>
  </cols>
  <sheetData>
    <row r="1" spans="2:17" ht="17.399999999999999" x14ac:dyDescent="0.3">
      <c r="B1" s="106" t="s">
        <v>61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8"/>
      <c r="O1" s="18"/>
      <c r="P1" s="18"/>
      <c r="Q1" s="18"/>
    </row>
    <row r="2" spans="2:17" ht="19.2" x14ac:dyDescent="0.3">
      <c r="B2" s="106" t="s">
        <v>97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8"/>
      <c r="O2" s="18"/>
      <c r="P2" s="18"/>
      <c r="Q2" s="18"/>
    </row>
    <row r="3" spans="2:17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7" ht="16.8" customHeight="1" thickBot="1" x14ac:dyDescent="0.3">
      <c r="C4" s="11" t="s">
        <v>15</v>
      </c>
      <c r="D4" s="82" t="s">
        <v>95</v>
      </c>
      <c r="E4" s="82"/>
      <c r="F4" s="82"/>
      <c r="G4" s="11" t="s">
        <v>96</v>
      </c>
      <c r="H4" s="82" t="s">
        <v>92</v>
      </c>
      <c r="I4" s="82"/>
      <c r="J4" s="82"/>
      <c r="K4" s="82" t="s">
        <v>94</v>
      </c>
      <c r="L4" s="82"/>
      <c r="M4" s="82"/>
      <c r="N4" s="18"/>
      <c r="O4" s="18"/>
      <c r="P4" s="18"/>
      <c r="Q4" s="18"/>
    </row>
    <row r="5" spans="2:17" s="21" customFormat="1" ht="56.4" thickTop="1" thickBot="1" x14ac:dyDescent="0.35">
      <c r="B5" s="37" t="s">
        <v>0</v>
      </c>
      <c r="C5" s="37"/>
      <c r="D5" s="37" t="s">
        <v>68</v>
      </c>
      <c r="E5" s="37" t="s">
        <v>69</v>
      </c>
      <c r="F5" s="37" t="s">
        <v>70</v>
      </c>
      <c r="G5" s="37"/>
      <c r="H5" s="37" t="s">
        <v>68</v>
      </c>
      <c r="I5" s="37" t="s">
        <v>69</v>
      </c>
      <c r="J5" s="37" t="s">
        <v>70</v>
      </c>
      <c r="K5" s="37" t="s">
        <v>68</v>
      </c>
      <c r="L5" s="37" t="s">
        <v>69</v>
      </c>
      <c r="M5" s="37" t="s">
        <v>70</v>
      </c>
    </row>
    <row r="6" spans="2:17" ht="19.95" customHeight="1" thickTop="1" x14ac:dyDescent="0.25">
      <c r="B6" s="11" t="s">
        <v>62</v>
      </c>
      <c r="D6" s="23" t="s">
        <v>5</v>
      </c>
      <c r="H6" s="23" t="s">
        <v>5</v>
      </c>
      <c r="K6" s="11" t="s">
        <v>5</v>
      </c>
    </row>
    <row r="7" spans="2:17" ht="19.95" customHeight="1" x14ac:dyDescent="0.25">
      <c r="B7" s="23" t="s">
        <v>6</v>
      </c>
      <c r="C7" s="31">
        <v>1792</v>
      </c>
      <c r="D7" s="31">
        <v>1732</v>
      </c>
      <c r="E7" s="25">
        <v>100</v>
      </c>
      <c r="F7" s="25">
        <f>(D7/C7-1)*100</f>
        <v>-3.3482142857142905</v>
      </c>
      <c r="G7" s="31">
        <v>1923</v>
      </c>
      <c r="H7" s="31">
        <v>2025</v>
      </c>
      <c r="I7" s="25">
        <v>100</v>
      </c>
      <c r="J7" s="25">
        <f>(H7/G7-1)*100</f>
        <v>5.3042121684867327</v>
      </c>
      <c r="K7" s="31">
        <v>1699</v>
      </c>
      <c r="L7" s="25">
        <v>100</v>
      </c>
      <c r="M7" s="26">
        <f>IFERROR((K7/D7-1)*100,100)</f>
        <v>-1.9053117782909967</v>
      </c>
    </row>
    <row r="8" spans="2:17" ht="19.95" customHeight="1" x14ac:dyDescent="0.25">
      <c r="B8" s="23" t="s">
        <v>7</v>
      </c>
      <c r="C8" s="31">
        <v>328867</v>
      </c>
      <c r="D8" s="31">
        <v>587001</v>
      </c>
      <c r="E8" s="25">
        <v>100</v>
      </c>
      <c r="F8" s="25">
        <f t="shared" ref="F8:F10" si="0">(D8/C8-1)*100</f>
        <v>78.491913144219396</v>
      </c>
      <c r="G8" s="31">
        <v>712444</v>
      </c>
      <c r="H8" s="31">
        <v>449166</v>
      </c>
      <c r="I8" s="25">
        <v>100</v>
      </c>
      <c r="J8" s="25">
        <f t="shared" ref="J8:J10" si="1">(H8/G8-1)*100</f>
        <v>-36.954202716283667</v>
      </c>
      <c r="K8" s="31">
        <v>482337</v>
      </c>
      <c r="L8" s="25">
        <v>100</v>
      </c>
      <c r="M8" s="26">
        <f t="shared" ref="M8:M10" si="2">IFERROR((K8/D8-1)*100,100)</f>
        <v>-17.830293304440701</v>
      </c>
    </row>
    <row r="9" spans="2:17" ht="19.95" customHeight="1" x14ac:dyDescent="0.25">
      <c r="B9" s="23" t="s">
        <v>8</v>
      </c>
      <c r="C9" s="31">
        <v>3648326.14</v>
      </c>
      <c r="D9" s="31">
        <v>6790215.5860000001</v>
      </c>
      <c r="E9" s="25">
        <v>100</v>
      </c>
      <c r="F9" s="25">
        <f t="shared" si="0"/>
        <v>86.118656212023865</v>
      </c>
      <c r="G9" s="31">
        <v>11444637.407</v>
      </c>
      <c r="H9" s="31">
        <v>5988981.0760000004</v>
      </c>
      <c r="I9" s="25">
        <v>100</v>
      </c>
      <c r="J9" s="25">
        <f t="shared" si="1"/>
        <v>-47.669979720485514</v>
      </c>
      <c r="K9" s="31">
        <v>7133109.625</v>
      </c>
      <c r="L9" s="25">
        <v>100</v>
      </c>
      <c r="M9" s="26">
        <f t="shared" si="2"/>
        <v>5.049825512270556</v>
      </c>
    </row>
    <row r="10" spans="2:17" ht="19.95" customHeight="1" x14ac:dyDescent="0.25">
      <c r="B10" s="23" t="s">
        <v>74</v>
      </c>
      <c r="C10" s="75">
        <f>C9/C8*1000</f>
        <v>11093.621859292663</v>
      </c>
      <c r="D10" s="75">
        <f>D9/D8*1000</f>
        <v>11567.638872846896</v>
      </c>
      <c r="E10" s="25"/>
      <c r="F10" s="25">
        <f t="shared" si="0"/>
        <v>4.2728787727442485</v>
      </c>
      <c r="G10" s="75">
        <f>G9/G8*1000</f>
        <v>16063.911559364666</v>
      </c>
      <c r="H10" s="75">
        <f>H9/H8*1000</f>
        <v>13333.55836372299</v>
      </c>
      <c r="I10" s="25"/>
      <c r="J10" s="25">
        <f t="shared" si="1"/>
        <v>-16.996814166659057</v>
      </c>
      <c r="K10" s="75">
        <f t="shared" ref="K10" si="3">K9/K8*1000</f>
        <v>14788.642847220926</v>
      </c>
      <c r="L10" s="75"/>
      <c r="M10" s="26">
        <f t="shared" si="2"/>
        <v>27.844956172817614</v>
      </c>
    </row>
    <row r="11" spans="2:17" ht="19.95" customHeight="1" x14ac:dyDescent="0.25">
      <c r="B11" s="27"/>
      <c r="C11" s="31"/>
      <c r="D11" s="31"/>
      <c r="E11" s="29"/>
      <c r="F11" s="29"/>
      <c r="G11" s="31"/>
      <c r="H11" s="31"/>
      <c r="I11" s="29"/>
      <c r="J11" s="29"/>
      <c r="K11" s="31"/>
      <c r="L11" s="26"/>
      <c r="M11" s="26"/>
    </row>
    <row r="12" spans="2:17" ht="19.95" customHeight="1" x14ac:dyDescent="0.25">
      <c r="B12" s="32" t="s">
        <v>30</v>
      </c>
      <c r="C12" s="31"/>
      <c r="D12" s="31"/>
      <c r="E12" s="25"/>
      <c r="F12" s="25"/>
      <c r="G12" s="31"/>
      <c r="H12" s="31"/>
      <c r="I12" s="26"/>
      <c r="J12" s="25"/>
      <c r="K12" s="31"/>
      <c r="L12" s="26"/>
      <c r="M12" s="26"/>
    </row>
    <row r="13" spans="2:17" ht="19.95" customHeight="1" x14ac:dyDescent="0.25">
      <c r="B13" s="33" t="s">
        <v>6</v>
      </c>
      <c r="C13" s="31">
        <v>1308</v>
      </c>
      <c r="D13" s="31">
        <v>1207</v>
      </c>
      <c r="E13" s="25">
        <f>D13/$D$7*100</f>
        <v>69.688221709006925</v>
      </c>
      <c r="F13" s="25">
        <f>(D13/C13-1)*100</f>
        <v>-7.7217125382262992</v>
      </c>
      <c r="G13" s="31">
        <v>1396</v>
      </c>
      <c r="H13" s="31">
        <v>1345</v>
      </c>
      <c r="I13" s="26">
        <f>H13/$H$7*100</f>
        <v>66.419753086419746</v>
      </c>
      <c r="J13" s="25">
        <f>(H13/G13-1)*100</f>
        <v>-3.6532951289398263</v>
      </c>
      <c r="K13" s="31">
        <v>1064</v>
      </c>
      <c r="L13" s="26">
        <f>K13/$K$7*100</f>
        <v>62.625073572689814</v>
      </c>
      <c r="M13" s="26">
        <f>IFERROR((K13/D13-1)*100,100)</f>
        <v>-11.847555923777964</v>
      </c>
    </row>
    <row r="14" spans="2:17" ht="19.95" customHeight="1" x14ac:dyDescent="0.25">
      <c r="B14" s="33" t="s">
        <v>7</v>
      </c>
      <c r="C14" s="31">
        <v>172962</v>
      </c>
      <c r="D14" s="31">
        <v>270222</v>
      </c>
      <c r="E14" s="25">
        <f>D14/$D$8*100</f>
        <v>46.034333842702139</v>
      </c>
      <c r="F14" s="25">
        <f t="shared" ref="F14:F16" si="4">(D14/C14-1)*100</f>
        <v>56.232004717799278</v>
      </c>
      <c r="G14" s="31">
        <v>200533</v>
      </c>
      <c r="H14" s="31">
        <v>196326</v>
      </c>
      <c r="I14" s="26">
        <f>H14/$H$8*100</f>
        <v>43.709007360307773</v>
      </c>
      <c r="J14" s="25">
        <f t="shared" ref="J14:J16" si="5">(H14/G14-1)*100</f>
        <v>-2.0979090723222571</v>
      </c>
      <c r="K14" s="31">
        <v>186221</v>
      </c>
      <c r="L14" s="26">
        <f>K14/$K$8*100</f>
        <v>38.608068632512122</v>
      </c>
      <c r="M14" s="26">
        <f t="shared" ref="M14:M16" si="6">IFERROR((K14/D14-1)*100,100)</f>
        <v>-31.085921945659489</v>
      </c>
    </row>
    <row r="15" spans="2:17" ht="19.95" customHeight="1" x14ac:dyDescent="0.25">
      <c r="B15" s="33" t="s">
        <v>8</v>
      </c>
      <c r="C15" s="31">
        <v>2069131.0079999999</v>
      </c>
      <c r="D15" s="31">
        <v>3051390.2289999994</v>
      </c>
      <c r="E15" s="25">
        <f>D15/$D$9*100</f>
        <v>44.938046375012391</v>
      </c>
      <c r="F15" s="25">
        <f t="shared" si="4"/>
        <v>47.472065190760482</v>
      </c>
      <c r="G15" s="31">
        <v>2617496.36</v>
      </c>
      <c r="H15" s="31">
        <v>2653203.2860000003</v>
      </c>
      <c r="I15" s="26">
        <f>H15/$H$9*100</f>
        <v>44.30141375187074</v>
      </c>
      <c r="J15" s="25">
        <f t="shared" si="5"/>
        <v>1.3641633488269855</v>
      </c>
      <c r="K15" s="31">
        <v>2509847.91</v>
      </c>
      <c r="L15" s="26">
        <f>K15/$K$9*100</f>
        <v>35.185887248999066</v>
      </c>
      <c r="M15" s="26">
        <f t="shared" si="6"/>
        <v>-17.747396378649128</v>
      </c>
    </row>
    <row r="16" spans="2:17" ht="19.95" customHeight="1" x14ac:dyDescent="0.25">
      <c r="B16" s="33" t="s">
        <v>73</v>
      </c>
      <c r="C16" s="75">
        <f>C15/C14*1000</f>
        <v>11962.922537898497</v>
      </c>
      <c r="D16" s="75">
        <f>D15/D14*1000</f>
        <v>11292.160627188012</v>
      </c>
      <c r="E16" s="25"/>
      <c r="F16" s="25">
        <f t="shared" si="4"/>
        <v>-5.6070070552201141</v>
      </c>
      <c r="G16" s="75">
        <f>G15/G14*1000</f>
        <v>13052.696364189434</v>
      </c>
      <c r="H16" s="75">
        <f>H15/H14*1000</f>
        <v>13514.273636706295</v>
      </c>
      <c r="I16" s="26"/>
      <c r="J16" s="25">
        <f t="shared" si="5"/>
        <v>3.5362599392353644</v>
      </c>
      <c r="K16" s="75">
        <f t="shared" ref="K16" si="7">K15/K14*1000</f>
        <v>13477.792032047944</v>
      </c>
      <c r="L16" s="75"/>
      <c r="M16" s="26">
        <f t="shared" si="6"/>
        <v>19.355298574106449</v>
      </c>
    </row>
    <row r="17" spans="2:13" ht="19.95" customHeight="1" x14ac:dyDescent="0.25">
      <c r="B17" s="27"/>
      <c r="C17" s="31"/>
      <c r="D17" s="31"/>
      <c r="E17" s="29"/>
      <c r="F17" s="29"/>
      <c r="G17" s="31"/>
      <c r="H17" s="31"/>
      <c r="I17" s="29"/>
      <c r="J17" s="29"/>
      <c r="K17" s="31"/>
      <c r="L17" s="26"/>
      <c r="M17" s="26"/>
    </row>
    <row r="18" spans="2:13" ht="19.95" customHeight="1" x14ac:dyDescent="0.25">
      <c r="B18" s="34" t="s">
        <v>28</v>
      </c>
      <c r="C18" s="31"/>
      <c r="D18" s="31"/>
      <c r="E18" s="25"/>
      <c r="F18" s="25"/>
      <c r="G18" s="31"/>
      <c r="H18" s="31"/>
      <c r="I18" s="26"/>
      <c r="J18" s="25"/>
      <c r="K18" s="31"/>
      <c r="L18" s="26"/>
      <c r="M18" s="26"/>
    </row>
    <row r="19" spans="2:13" ht="19.95" customHeight="1" x14ac:dyDescent="0.25">
      <c r="B19" s="35" t="s">
        <v>6</v>
      </c>
      <c r="C19" s="31">
        <v>995</v>
      </c>
      <c r="D19" s="31">
        <v>1033</v>
      </c>
      <c r="E19" s="25">
        <f>D19/$D$13*100</f>
        <v>85.584092792046391</v>
      </c>
      <c r="F19" s="25">
        <f>(D19/C19-1)*100</f>
        <v>3.8190954773869246</v>
      </c>
      <c r="G19" s="31">
        <v>1236</v>
      </c>
      <c r="H19" s="31">
        <v>1196</v>
      </c>
      <c r="I19" s="26">
        <f>H19/$H$13*100</f>
        <v>88.921933085501863</v>
      </c>
      <c r="J19" s="25">
        <f>(H19/G19-1)*100</f>
        <v>-3.2362459546925515</v>
      </c>
      <c r="K19" s="31">
        <v>977</v>
      </c>
      <c r="L19" s="26">
        <f>K19/$K$13*100</f>
        <v>91.823308270676691</v>
      </c>
      <c r="M19" s="26">
        <f>IFERROR((K19/D19-1)*100,100)</f>
        <v>-5.4211035818005797</v>
      </c>
    </row>
    <row r="20" spans="2:13" ht="19.95" customHeight="1" x14ac:dyDescent="0.25">
      <c r="B20" s="35" t="s">
        <v>7</v>
      </c>
      <c r="C20" s="31">
        <v>125102</v>
      </c>
      <c r="D20" s="31">
        <v>119338</v>
      </c>
      <c r="E20" s="25">
        <f>D20/$D$14*100</f>
        <v>44.162947502423933</v>
      </c>
      <c r="F20" s="25">
        <f t="shared" ref="F20:F22" si="8">(D20/C20-1)*100</f>
        <v>-4.6074403286917924</v>
      </c>
      <c r="G20" s="31">
        <v>156146</v>
      </c>
      <c r="H20" s="31">
        <v>156095</v>
      </c>
      <c r="I20" s="26">
        <f>H20/$H$14*100</f>
        <v>79.508063119505309</v>
      </c>
      <c r="J20" s="25">
        <f t="shared" ref="J20:J22" si="9">(H20/G20-1)*100</f>
        <v>-3.2661739653916388E-2</v>
      </c>
      <c r="K20" s="31">
        <v>123416</v>
      </c>
      <c r="L20" s="26">
        <f>K20/$K$14*100</f>
        <v>66.273943325403678</v>
      </c>
      <c r="M20" s="26">
        <f t="shared" ref="M20:M22" si="10">IFERROR((K20/D20-1)*100,100)</f>
        <v>3.417184802828932</v>
      </c>
    </row>
    <row r="21" spans="2:13" ht="19.95" customHeight="1" x14ac:dyDescent="0.25">
      <c r="B21" s="35" t="s">
        <v>8</v>
      </c>
      <c r="C21" s="31">
        <v>1253962.926</v>
      </c>
      <c r="D21" s="31">
        <v>1364200.264</v>
      </c>
      <c r="E21" s="25">
        <f>D21/$D$15*100</f>
        <v>44.707499258365104</v>
      </c>
      <c r="F21" s="25">
        <f t="shared" si="8"/>
        <v>8.7911162056157899</v>
      </c>
      <c r="G21" s="31">
        <v>2043252.24</v>
      </c>
      <c r="H21" s="31">
        <v>1991857.534</v>
      </c>
      <c r="I21" s="26">
        <f>H21/$H$15*100</f>
        <v>75.073687135483212</v>
      </c>
      <c r="J21" s="25">
        <f t="shared" si="9"/>
        <v>-2.5153382922511791</v>
      </c>
      <c r="K21" s="31">
        <v>1524236.186</v>
      </c>
      <c r="L21" s="26">
        <f>K21/$K$15*100</f>
        <v>60.730221139176507</v>
      </c>
      <c r="M21" s="26">
        <f t="shared" si="10"/>
        <v>11.731116480710501</v>
      </c>
    </row>
    <row r="22" spans="2:13" ht="19.95" customHeight="1" x14ac:dyDescent="0.25">
      <c r="B22" s="35" t="s">
        <v>73</v>
      </c>
      <c r="C22" s="75">
        <f>C21/C20*1000</f>
        <v>10023.52421224281</v>
      </c>
      <c r="D22" s="75">
        <f>D21/D20*1000</f>
        <v>11431.398749769562</v>
      </c>
      <c r="E22" s="25"/>
      <c r="F22" s="25">
        <f t="shared" si="8"/>
        <v>14.045703963154633</v>
      </c>
      <c r="G22" s="75">
        <f>G21/G20*1000</f>
        <v>13085.524060814878</v>
      </c>
      <c r="H22" s="75">
        <f>H21/H20*1000</f>
        <v>12760.546679906467</v>
      </c>
      <c r="I22" s="26"/>
      <c r="J22" s="25">
        <f t="shared" si="9"/>
        <v>-2.4834877028851232</v>
      </c>
      <c r="K22" s="75">
        <f t="shared" ref="K22" si="11">K21/K20*1000</f>
        <v>12350.393676670772</v>
      </c>
      <c r="L22" s="75"/>
      <c r="M22" s="26">
        <f t="shared" si="10"/>
        <v>8.0392167836830666</v>
      </c>
    </row>
    <row r="23" spans="2:13" ht="19.95" customHeight="1" x14ac:dyDescent="0.25">
      <c r="B23" s="36"/>
      <c r="C23" s="31"/>
      <c r="D23" s="31"/>
      <c r="E23" s="29"/>
      <c r="F23" s="29"/>
      <c r="G23" s="31"/>
      <c r="H23" s="31"/>
      <c r="I23" s="29"/>
      <c r="J23" s="29"/>
      <c r="K23" s="31"/>
      <c r="L23" s="26"/>
      <c r="M23" s="26"/>
    </row>
    <row r="24" spans="2:13" ht="19.95" customHeight="1" x14ac:dyDescent="0.25">
      <c r="B24" s="34" t="s">
        <v>29</v>
      </c>
      <c r="C24" s="31"/>
      <c r="D24" s="31"/>
      <c r="E24" s="25"/>
      <c r="F24" s="25"/>
      <c r="G24" s="31"/>
      <c r="H24" s="31"/>
      <c r="I24" s="26"/>
      <c r="J24" s="25"/>
      <c r="K24" s="31"/>
      <c r="L24" s="26"/>
      <c r="M24" s="26"/>
    </row>
    <row r="25" spans="2:13" ht="19.95" customHeight="1" x14ac:dyDescent="0.25">
      <c r="B25" s="35" t="s">
        <v>6</v>
      </c>
      <c r="C25" s="31">
        <v>3</v>
      </c>
      <c r="D25" s="31">
        <v>6</v>
      </c>
      <c r="E25" s="25">
        <f>D25/$D$13*100</f>
        <v>0.4971002485501243</v>
      </c>
      <c r="F25" s="25">
        <f>(D25/C25-1)*100</f>
        <v>100</v>
      </c>
      <c r="G25" s="31">
        <v>3</v>
      </c>
      <c r="H25" s="31">
        <v>2</v>
      </c>
      <c r="I25" s="26">
        <f>H25/$H$13*100</f>
        <v>0.14869888475836432</v>
      </c>
      <c r="J25" s="25">
        <f>(H25/G25-1)*100</f>
        <v>-33.333333333333336</v>
      </c>
      <c r="K25" s="31">
        <v>2</v>
      </c>
      <c r="L25" s="26">
        <f>K25/$K$13*100</f>
        <v>0.18796992481203006</v>
      </c>
      <c r="M25" s="26">
        <f>IFERROR((K25/D25-1)*100,100)</f>
        <v>-66.666666666666671</v>
      </c>
    </row>
    <row r="26" spans="2:13" ht="19.95" customHeight="1" x14ac:dyDescent="0.25">
      <c r="B26" s="35" t="s">
        <v>7</v>
      </c>
      <c r="C26" s="31">
        <v>466</v>
      </c>
      <c r="D26" s="31">
        <v>591</v>
      </c>
      <c r="E26" s="25">
        <f>D26/$D$14*100</f>
        <v>0.21870906143837288</v>
      </c>
      <c r="F26" s="25">
        <f t="shared" ref="F26:F28" si="12">(D26/C26-1)*100</f>
        <v>26.824034334763947</v>
      </c>
      <c r="G26" s="31">
        <v>509</v>
      </c>
      <c r="H26" s="31">
        <v>200</v>
      </c>
      <c r="I26" s="26">
        <f>H26/$H$14*100</f>
        <v>0.10187137719914836</v>
      </c>
      <c r="J26" s="25">
        <f t="shared" ref="J26:J28" si="13">(H26/G26-1)*100</f>
        <v>-60.707269155206291</v>
      </c>
      <c r="K26" s="31">
        <v>291</v>
      </c>
      <c r="L26" s="26">
        <f>K26/$K$14*100</f>
        <v>0.15626594207957212</v>
      </c>
      <c r="M26" s="26">
        <f t="shared" ref="M26:M28" si="14">IFERROR((K26/D26-1)*100,100)</f>
        <v>-50.761421319796952</v>
      </c>
    </row>
    <row r="27" spans="2:13" ht="19.95" customHeight="1" x14ac:dyDescent="0.25">
      <c r="B27" s="35" t="s">
        <v>8</v>
      </c>
      <c r="C27" s="31">
        <v>6918.5810000000001</v>
      </c>
      <c r="D27" s="31">
        <v>11235.852999999999</v>
      </c>
      <c r="E27" s="25">
        <f>D27/$D$15*100</f>
        <v>0.36822078320943596</v>
      </c>
      <c r="F27" s="25">
        <f t="shared" si="12"/>
        <v>62.401119535927954</v>
      </c>
      <c r="G27" s="31">
        <v>6754.9350000000004</v>
      </c>
      <c r="H27" s="31">
        <v>4481.768</v>
      </c>
      <c r="I27" s="26">
        <f>H27/$H$15*100</f>
        <v>0.16891913347343862</v>
      </c>
      <c r="J27" s="25">
        <f t="shared" si="13"/>
        <v>-33.651944837367054</v>
      </c>
      <c r="K27" s="31">
        <v>3761.027</v>
      </c>
      <c r="L27" s="26">
        <f>K27/$K$15*100</f>
        <v>0.14985079315025107</v>
      </c>
      <c r="M27" s="26">
        <f t="shared" si="14"/>
        <v>-66.526555660705071</v>
      </c>
    </row>
    <row r="28" spans="2:13" ht="19.95" customHeight="1" x14ac:dyDescent="0.25">
      <c r="B28" s="35" t="s">
        <v>73</v>
      </c>
      <c r="C28" s="75">
        <f>C27/C26*1000</f>
        <v>14846.740343347641</v>
      </c>
      <c r="D28" s="75">
        <f>D27/D26*1000</f>
        <v>19011.595600676817</v>
      </c>
      <c r="E28" s="25"/>
      <c r="F28" s="25">
        <f t="shared" si="12"/>
        <v>28.052320987719813</v>
      </c>
      <c r="G28" s="75">
        <f>G27/G26*1000</f>
        <v>13270.992141453831</v>
      </c>
      <c r="H28" s="75">
        <f>H27/H26*1000</f>
        <v>22408.84</v>
      </c>
      <c r="I28" s="26"/>
      <c r="J28" s="25">
        <f t="shared" si="13"/>
        <v>68.855800388900846</v>
      </c>
      <c r="K28" s="75">
        <f t="shared" ref="K28" si="15">K27/K26*1000</f>
        <v>12924.491408934708</v>
      </c>
      <c r="L28" s="75"/>
      <c r="M28" s="26">
        <f t="shared" si="14"/>
        <v>-32.017850156277291</v>
      </c>
    </row>
    <row r="29" spans="2:13" ht="19.95" customHeight="1" x14ac:dyDescent="0.25">
      <c r="B29" s="36"/>
      <c r="C29" s="31"/>
      <c r="D29" s="31"/>
      <c r="E29" s="29"/>
      <c r="F29" s="29"/>
      <c r="G29" s="31"/>
      <c r="H29" s="31"/>
      <c r="I29" s="29"/>
      <c r="J29" s="29"/>
      <c r="K29" s="31"/>
      <c r="L29" s="26"/>
      <c r="M29" s="26"/>
    </row>
    <row r="30" spans="2:13" ht="19.95" customHeight="1" x14ac:dyDescent="0.25">
      <c r="B30" s="34" t="s">
        <v>31</v>
      </c>
      <c r="C30" s="31"/>
      <c r="D30" s="31"/>
      <c r="E30" s="25"/>
      <c r="F30" s="25"/>
      <c r="G30" s="31"/>
      <c r="H30" s="31"/>
      <c r="I30" s="26"/>
      <c r="J30" s="25"/>
      <c r="K30" s="31"/>
      <c r="L30" s="26"/>
      <c r="M30" s="26"/>
    </row>
    <row r="31" spans="2:13" ht="19.95" customHeight="1" x14ac:dyDescent="0.25">
      <c r="B31" s="35" t="s">
        <v>6</v>
      </c>
      <c r="C31" s="31">
        <v>308</v>
      </c>
      <c r="D31" s="31">
        <v>167</v>
      </c>
      <c r="E31" s="25">
        <f>D31/$D$13*100</f>
        <v>13.835956917978459</v>
      </c>
      <c r="F31" s="25">
        <f>(D31/C31-1)*100</f>
        <v>-45.779220779220772</v>
      </c>
      <c r="G31" s="31">
        <v>156</v>
      </c>
      <c r="H31" s="31">
        <v>147</v>
      </c>
      <c r="I31" s="26">
        <f>H31/$H$13*100</f>
        <v>10.929368029739777</v>
      </c>
      <c r="J31" s="25">
        <f>(H31/G31-1)*100</f>
        <v>-5.7692307692307709</v>
      </c>
      <c r="K31" s="31">
        <v>79</v>
      </c>
      <c r="L31" s="26">
        <f>K31/$K$13*100</f>
        <v>7.4248120300751879</v>
      </c>
      <c r="M31" s="26">
        <f>IFERROR((K31/D31-1)*100,100)</f>
        <v>-52.694610778443106</v>
      </c>
    </row>
    <row r="32" spans="2:13" ht="19.95" customHeight="1" x14ac:dyDescent="0.25">
      <c r="B32" s="35" t="s">
        <v>7</v>
      </c>
      <c r="C32" s="31">
        <v>27255</v>
      </c>
      <c r="D32" s="31">
        <v>150002</v>
      </c>
      <c r="E32" s="25">
        <f>D32/$D$14*100</f>
        <v>55.510654202840627</v>
      </c>
      <c r="F32" s="25">
        <f t="shared" ref="F32:F34" si="16">(D32/C32-1)*100</f>
        <v>450.36507062924233</v>
      </c>
      <c r="G32" s="31">
        <v>43848</v>
      </c>
      <c r="H32" s="31">
        <v>40031</v>
      </c>
      <c r="I32" s="26">
        <f>H32/$H$14*100</f>
        <v>20.390065503295538</v>
      </c>
      <c r="J32" s="25">
        <f t="shared" ref="J32:J34" si="17">(H32/G32-1)*100</f>
        <v>-8.7050720671410282</v>
      </c>
      <c r="K32" s="31">
        <v>24771</v>
      </c>
      <c r="L32" s="26">
        <f>K32/$K$14*100</f>
        <v>13.301936945886878</v>
      </c>
      <c r="M32" s="26">
        <f t="shared" ref="M32:M34" si="18">IFERROR((K32/D32-1)*100,100)</f>
        <v>-83.486220183730893</v>
      </c>
    </row>
    <row r="33" spans="2:13" ht="19.95" customHeight="1" x14ac:dyDescent="0.25">
      <c r="B33" s="35" t="s">
        <v>8</v>
      </c>
      <c r="C33" s="31">
        <v>242043.81599999999</v>
      </c>
      <c r="D33" s="31">
        <v>1674969.703</v>
      </c>
      <c r="E33" s="25">
        <f>D33/$D$15*100</f>
        <v>54.892018958483732</v>
      </c>
      <c r="F33" s="25">
        <f t="shared" si="16"/>
        <v>592.01094689401202</v>
      </c>
      <c r="G33" s="31">
        <v>567378.18500000017</v>
      </c>
      <c r="H33" s="31">
        <v>656863.98400000005</v>
      </c>
      <c r="I33" s="26">
        <f>H33/$H$15*100</f>
        <v>24.757393731043344</v>
      </c>
      <c r="J33" s="25">
        <f t="shared" si="17"/>
        <v>15.7718081811693</v>
      </c>
      <c r="K33" s="31">
        <v>400855.45400000003</v>
      </c>
      <c r="L33" s="26">
        <f>K33/$K$15*100</f>
        <v>15.971304571996955</v>
      </c>
      <c r="M33" s="26">
        <f t="shared" si="18"/>
        <v>-76.067898226335856</v>
      </c>
    </row>
    <row r="34" spans="2:13" ht="19.95" customHeight="1" x14ac:dyDescent="0.25">
      <c r="B34" s="35" t="s">
        <v>73</v>
      </c>
      <c r="C34" s="75">
        <f>C33/C32*1000</f>
        <v>8880.7123830489818</v>
      </c>
      <c r="D34" s="75">
        <f>D33/D32*1000</f>
        <v>11166.315802455967</v>
      </c>
      <c r="E34" s="25"/>
      <c r="F34" s="25">
        <f t="shared" si="16"/>
        <v>25.736712561141161</v>
      </c>
      <c r="G34" s="75">
        <f>G33/G32*1000</f>
        <v>12939.659391534395</v>
      </c>
      <c r="H34" s="75">
        <f>H33/H32*1000</f>
        <v>16408.882715895183</v>
      </c>
      <c r="I34" s="26"/>
      <c r="J34" s="25">
        <f t="shared" si="17"/>
        <v>26.810777775421847</v>
      </c>
      <c r="K34" s="75">
        <f t="shared" ref="K34" si="19">K33/K32*1000</f>
        <v>16182.449396471682</v>
      </c>
      <c r="L34" s="75"/>
      <c r="M34" s="26">
        <f t="shared" si="18"/>
        <v>44.922010829323369</v>
      </c>
    </row>
    <row r="35" spans="2:13" ht="19.95" customHeight="1" x14ac:dyDescent="0.25">
      <c r="B35" s="36"/>
      <c r="C35" s="31"/>
      <c r="D35" s="31"/>
      <c r="E35" s="29"/>
      <c r="F35" s="29"/>
      <c r="G35" s="31"/>
      <c r="H35" s="31"/>
      <c r="I35" s="29"/>
      <c r="J35" s="29"/>
      <c r="K35" s="31"/>
      <c r="L35" s="26"/>
      <c r="M35" s="26"/>
    </row>
    <row r="36" spans="2:13" ht="19.95" customHeight="1" x14ac:dyDescent="0.25">
      <c r="B36" s="34" t="s">
        <v>32</v>
      </c>
      <c r="C36" s="31"/>
      <c r="D36" s="31"/>
      <c r="E36" s="25"/>
      <c r="F36" s="25"/>
      <c r="G36" s="31"/>
      <c r="H36" s="31"/>
      <c r="I36" s="26"/>
      <c r="J36" s="25"/>
      <c r="K36" s="31"/>
      <c r="L36" s="26"/>
      <c r="M36" s="26"/>
    </row>
    <row r="37" spans="2:13" ht="19.95" customHeight="1" x14ac:dyDescent="0.25">
      <c r="B37" s="35" t="s">
        <v>6</v>
      </c>
      <c r="C37" s="31">
        <v>1</v>
      </c>
      <c r="D37" s="31">
        <v>0</v>
      </c>
      <c r="E37" s="25">
        <f>D37/$D$13*100</f>
        <v>0</v>
      </c>
      <c r="F37" s="25">
        <f t="shared" ref="F37:F40" si="20">(D37/C37-1)*100</f>
        <v>-100</v>
      </c>
      <c r="G37" s="31">
        <v>0</v>
      </c>
      <c r="H37" s="31">
        <v>0</v>
      </c>
      <c r="I37" s="26">
        <f>H37/$H$13*100</f>
        <v>0</v>
      </c>
      <c r="J37" s="25">
        <f t="shared" ref="J37:J39" si="21">IFERROR((H37/G37-1)*100,0)</f>
        <v>0</v>
      </c>
      <c r="K37" s="31">
        <v>5</v>
      </c>
      <c r="L37" s="26">
        <f>K37/$K$13*100</f>
        <v>0.46992481203007519</v>
      </c>
      <c r="M37" s="26">
        <f>IFERROR((K37/D37-1)*100,100)</f>
        <v>100</v>
      </c>
    </row>
    <row r="38" spans="2:13" ht="19.95" customHeight="1" x14ac:dyDescent="0.25">
      <c r="B38" s="35" t="s">
        <v>7</v>
      </c>
      <c r="C38" s="31">
        <v>20121</v>
      </c>
      <c r="D38" s="31">
        <v>0</v>
      </c>
      <c r="E38" s="25">
        <f>D38/$D$14*100</f>
        <v>0</v>
      </c>
      <c r="F38" s="25">
        <f t="shared" si="20"/>
        <v>-100</v>
      </c>
      <c r="G38" s="31">
        <v>0</v>
      </c>
      <c r="H38" s="31">
        <v>0</v>
      </c>
      <c r="I38" s="26">
        <f>H38/$H$14*100</f>
        <v>0</v>
      </c>
      <c r="J38" s="25">
        <f t="shared" si="21"/>
        <v>0</v>
      </c>
      <c r="K38" s="31">
        <v>36829</v>
      </c>
      <c r="L38" s="26">
        <f>K38/$K$14*100</f>
        <v>19.77703910944523</v>
      </c>
      <c r="M38" s="26">
        <f t="shared" ref="M38:M40" si="22">IFERROR((K38/D38-1)*100,100)</f>
        <v>100</v>
      </c>
    </row>
    <row r="39" spans="2:13" ht="19.95" customHeight="1" x14ac:dyDescent="0.25">
      <c r="B39" s="35" t="s">
        <v>8</v>
      </c>
      <c r="C39" s="31">
        <v>566155.68500000006</v>
      </c>
      <c r="D39" s="31">
        <v>0</v>
      </c>
      <c r="E39" s="25">
        <f>D39/$D$15*100</f>
        <v>0</v>
      </c>
      <c r="F39" s="25">
        <f t="shared" si="20"/>
        <v>-100</v>
      </c>
      <c r="G39" s="31">
        <v>0</v>
      </c>
      <c r="H39" s="31">
        <v>0</v>
      </c>
      <c r="I39" s="26">
        <f>H39/$H$15*100</f>
        <v>0</v>
      </c>
      <c r="J39" s="25">
        <f t="shared" si="21"/>
        <v>0</v>
      </c>
      <c r="K39" s="31">
        <v>577070.63699999999</v>
      </c>
      <c r="L39" s="26">
        <f>K39/$K$14*100</f>
        <v>309.88483414867278</v>
      </c>
      <c r="M39" s="26">
        <f t="shared" si="22"/>
        <v>100</v>
      </c>
    </row>
    <row r="40" spans="2:13" ht="19.95" customHeight="1" x14ac:dyDescent="0.25">
      <c r="B40" s="35" t="s">
        <v>73</v>
      </c>
      <c r="C40" s="75">
        <f>C39/C38*1000</f>
        <v>28137.552060036778</v>
      </c>
      <c r="D40" s="75">
        <f>IFERROR(D39/D38*1000,0)</f>
        <v>0</v>
      </c>
      <c r="E40" s="25"/>
      <c r="F40" s="25">
        <f t="shared" si="20"/>
        <v>-100</v>
      </c>
      <c r="G40" s="75">
        <v>0</v>
      </c>
      <c r="H40" s="31">
        <f>IFERROR(H39/H38*1000,0)</f>
        <v>0</v>
      </c>
      <c r="I40" s="26"/>
      <c r="J40" s="25">
        <f>IFERROR((H40/G40-1)*100,0)</f>
        <v>0</v>
      </c>
      <c r="K40" s="75">
        <f t="shared" ref="K40" si="23">K39/K38*1000</f>
        <v>15668.919519943522</v>
      </c>
      <c r="L40" s="75"/>
      <c r="M40" s="26">
        <f t="shared" si="22"/>
        <v>100</v>
      </c>
    </row>
    <row r="41" spans="2:13" ht="19.95" customHeight="1" x14ac:dyDescent="0.25">
      <c r="B41" s="36"/>
      <c r="C41" s="31"/>
      <c r="D41" s="31"/>
      <c r="E41" s="29"/>
      <c r="F41" s="29"/>
      <c r="G41" s="31"/>
      <c r="H41" s="31"/>
      <c r="I41" s="29"/>
      <c r="J41" s="29"/>
      <c r="K41" s="31"/>
      <c r="L41" s="26"/>
      <c r="M41" s="26"/>
    </row>
    <row r="42" spans="2:13" ht="19.95" customHeight="1" x14ac:dyDescent="0.25">
      <c r="B42" s="34" t="s">
        <v>33</v>
      </c>
      <c r="C42" s="31"/>
      <c r="D42" s="31"/>
      <c r="E42" s="25"/>
      <c r="F42" s="25"/>
      <c r="G42" s="31"/>
      <c r="H42" s="31"/>
      <c r="I42" s="26"/>
      <c r="J42" s="25"/>
      <c r="K42" s="31"/>
      <c r="L42" s="26"/>
      <c r="M42" s="26"/>
    </row>
    <row r="43" spans="2:13" ht="19.95" customHeight="1" x14ac:dyDescent="0.25">
      <c r="B43" s="35" t="s">
        <v>6</v>
      </c>
      <c r="C43" s="31">
        <v>1</v>
      </c>
      <c r="D43" s="31">
        <v>1</v>
      </c>
      <c r="E43" s="25">
        <f>D43/$D$13*100</f>
        <v>8.2850041425020712E-2</v>
      </c>
      <c r="F43" s="25">
        <f t="shared" ref="F43:F46" si="24">(D43/C43-1)*100</f>
        <v>0</v>
      </c>
      <c r="G43" s="31">
        <v>1</v>
      </c>
      <c r="H43" s="31">
        <v>0</v>
      </c>
      <c r="I43" s="26">
        <f>H43/$H$13*100</f>
        <v>0</v>
      </c>
      <c r="J43" s="25">
        <f>IFERROR((H43/G43-1)*100,100)</f>
        <v>-100</v>
      </c>
      <c r="K43" s="31">
        <v>1</v>
      </c>
      <c r="L43" s="26">
        <f>K43/$K$13*100</f>
        <v>9.3984962406015032E-2</v>
      </c>
      <c r="M43" s="26">
        <f>IFERROR((K43/D43-1)*100,100)</f>
        <v>0</v>
      </c>
    </row>
    <row r="44" spans="2:13" ht="19.95" customHeight="1" x14ac:dyDescent="0.25">
      <c r="B44" s="35" t="s">
        <v>7</v>
      </c>
      <c r="C44" s="31">
        <v>18</v>
      </c>
      <c r="D44" s="31">
        <v>291</v>
      </c>
      <c r="E44" s="25">
        <f>D44/$D$14*100</f>
        <v>0.10768923329706685</v>
      </c>
      <c r="F44" s="25">
        <f t="shared" si="24"/>
        <v>1516.6666666666667</v>
      </c>
      <c r="G44" s="31">
        <v>30</v>
      </c>
      <c r="H44" s="31">
        <v>0</v>
      </c>
      <c r="I44" s="26">
        <f>H44/$H$14*100</f>
        <v>0</v>
      </c>
      <c r="J44" s="25">
        <f t="shared" ref="J44:J45" si="25">IFERROR((H44/G44-1)*100,100)</f>
        <v>-100</v>
      </c>
      <c r="K44" s="31">
        <v>914</v>
      </c>
      <c r="L44" s="26">
        <f>K44/$K$14*100</f>
        <v>0.49081467718463545</v>
      </c>
      <c r="M44" s="26">
        <f t="shared" ref="M44:M46" si="26">IFERROR((K44/D44-1)*100,100)</f>
        <v>214.08934707903779</v>
      </c>
    </row>
    <row r="45" spans="2:13" ht="19.95" customHeight="1" x14ac:dyDescent="0.25">
      <c r="B45" s="35" t="s">
        <v>8</v>
      </c>
      <c r="C45" s="31">
        <v>50</v>
      </c>
      <c r="D45" s="31">
        <v>984.40899999999999</v>
      </c>
      <c r="E45" s="25">
        <f>D45/$D$15*100</f>
        <v>3.2260999941741648E-2</v>
      </c>
      <c r="F45" s="25">
        <f t="shared" si="24"/>
        <v>1868.818</v>
      </c>
      <c r="G45" s="31">
        <v>111</v>
      </c>
      <c r="H45" s="31">
        <v>0</v>
      </c>
      <c r="I45" s="26">
        <f>H45/$H$15*100</f>
        <v>0</v>
      </c>
      <c r="J45" s="25">
        <f t="shared" si="25"/>
        <v>-100</v>
      </c>
      <c r="K45" s="31">
        <v>3924.6060000000002</v>
      </c>
      <c r="L45" s="26">
        <f>K45/$K$15*100</f>
        <v>0.15636827970185652</v>
      </c>
      <c r="M45" s="26">
        <f t="shared" si="26"/>
        <v>298.67636317831312</v>
      </c>
    </row>
    <row r="46" spans="2:13" ht="19.95" customHeight="1" x14ac:dyDescent="0.25">
      <c r="B46" s="35" t="s">
        <v>73</v>
      </c>
      <c r="C46" s="75">
        <f>C45/C44*1000</f>
        <v>2777.7777777777778</v>
      </c>
      <c r="D46" s="75">
        <f>D45/D44*1000</f>
        <v>3382.8487972508592</v>
      </c>
      <c r="E46" s="25"/>
      <c r="F46" s="25">
        <f t="shared" si="24"/>
        <v>21.782556701030931</v>
      </c>
      <c r="G46" s="31">
        <f>IFERROR(G45/G44*1000,0)</f>
        <v>3700</v>
      </c>
      <c r="H46" s="31">
        <f>IFERROR(H45/H44*1000,0)</f>
        <v>0</v>
      </c>
      <c r="I46" s="26"/>
      <c r="J46" s="25">
        <f>IFERROR((H46/G46-1)*100,0)</f>
        <v>-100</v>
      </c>
      <c r="K46" s="75">
        <f t="shared" ref="K46" si="27">K45/K44*1000</f>
        <v>4293.8796498905904</v>
      </c>
      <c r="L46" s="75"/>
      <c r="M46" s="26">
        <f t="shared" si="26"/>
        <v>26.930877116946483</v>
      </c>
    </row>
    <row r="47" spans="2:13" ht="14.4" thickBot="1" x14ac:dyDescent="0.3">
      <c r="B47" s="38"/>
      <c r="C47" s="39"/>
      <c r="D47" s="39"/>
      <c r="E47" s="40"/>
      <c r="F47" s="40"/>
      <c r="G47" s="39"/>
      <c r="H47" s="39"/>
      <c r="I47" s="41"/>
      <c r="J47" s="40"/>
      <c r="K47" s="39"/>
      <c r="L47" s="41"/>
      <c r="M47" s="41"/>
    </row>
    <row r="48" spans="2:13" outlineLevel="1" x14ac:dyDescent="0.25">
      <c r="B48" s="42"/>
      <c r="C48" s="43"/>
      <c r="D48" s="43"/>
      <c r="E48" s="44"/>
      <c r="F48" s="44"/>
      <c r="G48" s="43"/>
      <c r="H48" s="43"/>
      <c r="I48" s="45"/>
      <c r="J48" s="44"/>
      <c r="K48" s="43"/>
      <c r="L48" s="45"/>
      <c r="M48" s="45"/>
    </row>
    <row r="49" spans="2:17" ht="17.399999999999999" outlineLevel="1" x14ac:dyDescent="0.3">
      <c r="B49" s="106" t="s">
        <v>61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8"/>
      <c r="O49" s="18"/>
      <c r="P49" s="18"/>
      <c r="Q49" s="18"/>
    </row>
    <row r="50" spans="2:17" ht="19.2" outlineLevel="1" x14ac:dyDescent="0.3">
      <c r="B50" s="106" t="s">
        <v>97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8"/>
      <c r="O50" s="18"/>
      <c r="P50" s="18"/>
      <c r="Q50" s="18"/>
    </row>
    <row r="51" spans="2:17" outlineLevel="1" x14ac:dyDescent="0.2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18"/>
      <c r="O51" s="18"/>
      <c r="P51" s="18"/>
      <c r="Q51" s="18"/>
    </row>
    <row r="52" spans="2:17" ht="16.8" outlineLevel="1" thickBot="1" x14ac:dyDescent="0.3">
      <c r="C52" s="11" t="s">
        <v>15</v>
      </c>
      <c r="D52" s="82" t="s">
        <v>95</v>
      </c>
      <c r="E52" s="82"/>
      <c r="F52" s="82"/>
      <c r="G52" s="11" t="s">
        <v>96</v>
      </c>
      <c r="H52" s="82" t="s">
        <v>92</v>
      </c>
      <c r="I52" s="82"/>
      <c r="J52" s="82"/>
      <c r="K52" s="82" t="s">
        <v>94</v>
      </c>
      <c r="L52" s="82"/>
      <c r="M52" s="82"/>
      <c r="N52" s="18"/>
      <c r="O52" s="18"/>
      <c r="P52" s="18"/>
      <c r="Q52" s="18"/>
    </row>
    <row r="53" spans="2:17" s="21" customFormat="1" ht="56.4" outlineLevel="1" thickTop="1" thickBot="1" x14ac:dyDescent="0.35">
      <c r="B53" s="37" t="s">
        <v>0</v>
      </c>
      <c r="C53" s="37"/>
      <c r="D53" s="37" t="s">
        <v>68</v>
      </c>
      <c r="E53" s="37" t="s">
        <v>69</v>
      </c>
      <c r="F53" s="37" t="s">
        <v>70</v>
      </c>
      <c r="G53" s="37"/>
      <c r="H53" s="37" t="s">
        <v>68</v>
      </c>
      <c r="I53" s="37" t="s">
        <v>69</v>
      </c>
      <c r="J53" s="37" t="s">
        <v>70</v>
      </c>
      <c r="K53" s="37" t="s">
        <v>68</v>
      </c>
      <c r="L53" s="37" t="s">
        <v>69</v>
      </c>
      <c r="M53" s="37" t="s">
        <v>70</v>
      </c>
    </row>
    <row r="54" spans="2:17" ht="19.95" customHeight="1" outlineLevel="1" thickTop="1" x14ac:dyDescent="0.25">
      <c r="B54" s="32" t="s">
        <v>36</v>
      </c>
      <c r="C54" s="23" t="s">
        <v>5</v>
      </c>
      <c r="E54" s="25"/>
      <c r="F54" s="25"/>
      <c r="G54" s="23" t="s">
        <v>5</v>
      </c>
      <c r="I54" s="26"/>
      <c r="J54" s="25"/>
      <c r="L54" s="26"/>
      <c r="M54" s="26"/>
    </row>
    <row r="55" spans="2:17" ht="19.95" customHeight="1" outlineLevel="1" x14ac:dyDescent="0.25">
      <c r="B55" s="33" t="s">
        <v>6</v>
      </c>
      <c r="C55" s="31">
        <v>299</v>
      </c>
      <c r="D55" s="31">
        <v>436</v>
      </c>
      <c r="E55" s="25">
        <f>D55/$D$7*100</f>
        <v>25.173210161662819</v>
      </c>
      <c r="F55" s="25">
        <f>(D55/C55-1)*100</f>
        <v>45.819397993311028</v>
      </c>
      <c r="G55" s="31">
        <v>450</v>
      </c>
      <c r="H55" s="31">
        <v>539</v>
      </c>
      <c r="I55" s="26">
        <f>H55/$H$7*100</f>
        <v>26.617283950617281</v>
      </c>
      <c r="J55" s="25">
        <f>(H55/G55-1)*100</f>
        <v>19.777777777777782</v>
      </c>
      <c r="K55" s="31">
        <v>482</v>
      </c>
      <c r="L55" s="26">
        <f>K55/$K$7*100</f>
        <v>28.36962919364332</v>
      </c>
      <c r="M55" s="26">
        <f>IFERROR((K55/D55-1)*100,100)</f>
        <v>10.550458715596323</v>
      </c>
    </row>
    <row r="56" spans="2:17" ht="19.95" customHeight="1" outlineLevel="1" x14ac:dyDescent="0.25">
      <c r="B56" s="33" t="s">
        <v>7</v>
      </c>
      <c r="C56" s="31">
        <v>155230</v>
      </c>
      <c r="D56" s="31">
        <v>312456</v>
      </c>
      <c r="E56" s="25">
        <f>D56/$D$8*100</f>
        <v>53.229210853133125</v>
      </c>
      <c r="F56" s="25">
        <f t="shared" ref="F56:F58" si="28">(D56/C56-1)*100</f>
        <v>101.28583392385492</v>
      </c>
      <c r="G56" s="31">
        <v>510722</v>
      </c>
      <c r="H56" s="31">
        <v>250035</v>
      </c>
      <c r="I56" s="26">
        <f>H56/$H$8*100</f>
        <v>55.666501916885956</v>
      </c>
      <c r="J56" s="25">
        <f t="shared" ref="J56:J58" si="29">(H56/G56-1)*100</f>
        <v>-51.042837394903685</v>
      </c>
      <c r="K56" s="31">
        <v>292784</v>
      </c>
      <c r="L56" s="26">
        <f>K56/$K$8*100</f>
        <v>60.701128049475784</v>
      </c>
      <c r="M56" s="26">
        <f t="shared" ref="M56:M58" si="30">IFERROR((K56/D56-1)*100,100)</f>
        <v>-6.2959264664464776</v>
      </c>
    </row>
    <row r="57" spans="2:17" ht="19.95" customHeight="1" outlineLevel="1" x14ac:dyDescent="0.25">
      <c r="B57" s="33" t="s">
        <v>8</v>
      </c>
      <c r="C57" s="31">
        <v>1455725.165</v>
      </c>
      <c r="D57" s="31">
        <v>3478681.9160000002</v>
      </c>
      <c r="E57" s="25">
        <f>D57/$D$9*100</f>
        <v>51.230802202691663</v>
      </c>
      <c r="F57" s="25">
        <f t="shared" si="28"/>
        <v>138.96556847665678</v>
      </c>
      <c r="G57" s="31">
        <v>8706182.8340000007</v>
      </c>
      <c r="H57" s="31">
        <v>2801668.37</v>
      </c>
      <c r="I57" s="26">
        <f>H57/$H$9*100</f>
        <v>46.780384416763184</v>
      </c>
      <c r="J57" s="25">
        <f t="shared" si="29"/>
        <v>-67.819784819373126</v>
      </c>
      <c r="K57" s="31">
        <v>4084065.5260000005</v>
      </c>
      <c r="L57" s="26">
        <f>K57/$K$9*100</f>
        <v>57.255050611955241</v>
      </c>
      <c r="M57" s="26">
        <f t="shared" si="30"/>
        <v>17.40267217924043</v>
      </c>
    </row>
    <row r="58" spans="2:17" ht="19.95" customHeight="1" outlineLevel="1" x14ac:dyDescent="0.25">
      <c r="B58" s="33" t="s">
        <v>73</v>
      </c>
      <c r="C58" s="75">
        <f>C57/C56*1000</f>
        <v>9377.8597242801025</v>
      </c>
      <c r="D58" s="75">
        <f>D57/D56*1000</f>
        <v>11133.349706838724</v>
      </c>
      <c r="E58" s="25"/>
      <c r="F58" s="25">
        <f t="shared" si="28"/>
        <v>18.719516330719934</v>
      </c>
      <c r="G58" s="75">
        <f>G57/G56*1000</f>
        <v>17046.813793022429</v>
      </c>
      <c r="H58" s="75">
        <f>H57/H56*1000</f>
        <v>11205.104765332853</v>
      </c>
      <c r="I58" s="26"/>
      <c r="J58" s="25">
        <f t="shared" si="29"/>
        <v>-34.268626962304793</v>
      </c>
      <c r="K58" s="75">
        <f t="shared" ref="K58" si="31">K57/K56*1000</f>
        <v>13949.073467129352</v>
      </c>
      <c r="L58" s="75"/>
      <c r="M58" s="26">
        <f t="shared" si="30"/>
        <v>25.290894783993465</v>
      </c>
    </row>
    <row r="59" spans="2:17" ht="15" customHeight="1" outlineLevel="1" x14ac:dyDescent="0.25">
      <c r="C59" s="31"/>
      <c r="D59" s="31"/>
      <c r="E59" s="25"/>
      <c r="F59" s="25"/>
      <c r="G59" s="31"/>
      <c r="H59" s="24"/>
      <c r="I59" s="26"/>
      <c r="J59" s="25"/>
      <c r="K59" s="24"/>
      <c r="L59" s="26"/>
      <c r="M59" s="26"/>
    </row>
    <row r="60" spans="2:17" ht="19.95" customHeight="1" outlineLevel="1" x14ac:dyDescent="0.25">
      <c r="B60" s="34" t="s">
        <v>34</v>
      </c>
      <c r="C60" s="31"/>
      <c r="D60" s="31"/>
      <c r="E60" s="25"/>
      <c r="F60" s="25"/>
      <c r="G60" s="31"/>
      <c r="I60" s="26"/>
      <c r="J60" s="25"/>
      <c r="L60" s="26"/>
      <c r="M60" s="26"/>
    </row>
    <row r="61" spans="2:17" ht="19.95" customHeight="1" outlineLevel="1" x14ac:dyDescent="0.25">
      <c r="B61" s="35" t="s">
        <v>6</v>
      </c>
      <c r="C61" s="31">
        <v>222</v>
      </c>
      <c r="D61" s="31">
        <v>323</v>
      </c>
      <c r="E61" s="25">
        <f>D61/$D$55*100</f>
        <v>74.082568807339456</v>
      </c>
      <c r="F61" s="25">
        <f>(D61/C61-1)*100</f>
        <v>45.495495495495497</v>
      </c>
      <c r="G61" s="31">
        <v>324</v>
      </c>
      <c r="H61" s="31">
        <v>420</v>
      </c>
      <c r="I61" s="26">
        <f>H61/$H$55*100</f>
        <v>77.922077922077932</v>
      </c>
      <c r="J61" s="25">
        <f>(H61/G61-1)*100</f>
        <v>29.629629629629626</v>
      </c>
      <c r="K61" s="31">
        <v>363</v>
      </c>
      <c r="L61" s="26">
        <f>K61/$K$55*100</f>
        <v>75.31120331950207</v>
      </c>
      <c r="M61" s="26">
        <f>IFERROR((K61/D61-1)*100,100)</f>
        <v>12.383900928792579</v>
      </c>
    </row>
    <row r="62" spans="2:17" ht="19.95" customHeight="1" outlineLevel="1" x14ac:dyDescent="0.25">
      <c r="B62" s="35" t="s">
        <v>7</v>
      </c>
      <c r="C62" s="31">
        <v>51960</v>
      </c>
      <c r="D62" s="31">
        <v>209196</v>
      </c>
      <c r="E62" s="25">
        <f>D62/$D$56*100</f>
        <v>66.952146862278212</v>
      </c>
      <c r="F62" s="25">
        <f t="shared" ref="F62:F64" si="32">(D62/C62-1)*100</f>
        <v>302.60969976905312</v>
      </c>
      <c r="G62" s="31">
        <v>90323</v>
      </c>
      <c r="H62" s="31">
        <v>131013</v>
      </c>
      <c r="I62" s="26">
        <f>H62/$H$56*100</f>
        <v>52.397864298998144</v>
      </c>
      <c r="J62" s="25">
        <f t="shared" ref="J62:J64" si="33">(H62/G62-1)*100</f>
        <v>45.049433699057829</v>
      </c>
      <c r="K62" s="31">
        <v>192500</v>
      </c>
      <c r="L62" s="26">
        <f>K62/$K$56*100</f>
        <v>65.748128313022562</v>
      </c>
      <c r="M62" s="26">
        <f t="shared" ref="M62:M64" si="34">IFERROR((K62/D62-1)*100,100)</f>
        <v>-7.9810321421059705</v>
      </c>
    </row>
    <row r="63" spans="2:17" ht="19.95" customHeight="1" outlineLevel="1" x14ac:dyDescent="0.25">
      <c r="B63" s="35" t="s">
        <v>8</v>
      </c>
      <c r="C63" s="31">
        <v>457062.299</v>
      </c>
      <c r="D63" s="31">
        <v>1922365.1529999999</v>
      </c>
      <c r="E63" s="25">
        <f>D63/$D$57*100</f>
        <v>55.261308720357285</v>
      </c>
      <c r="F63" s="25">
        <f t="shared" si="32"/>
        <v>320.59149424617061</v>
      </c>
      <c r="G63" s="31">
        <v>1117691.808</v>
      </c>
      <c r="H63" s="31">
        <v>1411173.3589999997</v>
      </c>
      <c r="I63" s="26">
        <f>H63/$H$57*100</f>
        <v>50.36903632530926</v>
      </c>
      <c r="J63" s="25">
        <f t="shared" si="33"/>
        <v>26.257824285672825</v>
      </c>
      <c r="K63" s="31">
        <v>2349860.5070000002</v>
      </c>
      <c r="L63" s="26">
        <f>K63/$K$57*100</f>
        <v>57.53728709885543</v>
      </c>
      <c r="M63" s="26">
        <f t="shared" si="34"/>
        <v>22.237989142326086</v>
      </c>
    </row>
    <row r="64" spans="2:17" ht="19.95" customHeight="1" outlineLevel="1" x14ac:dyDescent="0.25">
      <c r="B64" s="35" t="s">
        <v>73</v>
      </c>
      <c r="C64" s="75">
        <f t="shared" ref="C64:D64" si="35">C63/C62*1000</f>
        <v>8796.4260777521158</v>
      </c>
      <c r="D64" s="75">
        <f t="shared" si="35"/>
        <v>9189.3016740281837</v>
      </c>
      <c r="E64" s="25"/>
      <c r="F64" s="25">
        <f t="shared" si="32"/>
        <v>4.4663093033854739</v>
      </c>
      <c r="G64" s="75">
        <f>G63/G62*1000</f>
        <v>12374.387564629164</v>
      </c>
      <c r="H64" s="75">
        <f>H63/H62*1000</f>
        <v>10771.246815201543</v>
      </c>
      <c r="I64" s="26"/>
      <c r="J64" s="25">
        <f t="shared" si="33"/>
        <v>-12.955313877593621</v>
      </c>
      <c r="K64" s="75">
        <f t="shared" ref="K64" si="36">K63/K62*1000</f>
        <v>12207.067568831169</v>
      </c>
      <c r="L64" s="75"/>
      <c r="M64" s="26">
        <f t="shared" si="34"/>
        <v>32.839991566847004</v>
      </c>
    </row>
    <row r="65" spans="2:13" ht="15" customHeight="1" outlineLevel="1" x14ac:dyDescent="0.25">
      <c r="B65" s="35"/>
      <c r="C65" s="31"/>
      <c r="D65" s="31"/>
      <c r="E65" s="25"/>
      <c r="F65" s="25"/>
      <c r="G65" s="31"/>
      <c r="H65" s="24"/>
      <c r="I65" s="26"/>
      <c r="J65" s="25"/>
      <c r="K65" s="24"/>
      <c r="L65" s="26"/>
      <c r="M65" s="26"/>
    </row>
    <row r="66" spans="2:13" ht="19.95" customHeight="1" outlineLevel="1" x14ac:dyDescent="0.25">
      <c r="B66" s="34" t="s">
        <v>35</v>
      </c>
      <c r="C66" s="31"/>
      <c r="D66" s="31"/>
      <c r="E66" s="25"/>
      <c r="F66" s="25"/>
      <c r="G66" s="31"/>
      <c r="I66" s="26"/>
      <c r="J66" s="25"/>
      <c r="L66" s="26"/>
      <c r="M66" s="26"/>
    </row>
    <row r="67" spans="2:13" ht="19.95" customHeight="1" outlineLevel="1" x14ac:dyDescent="0.25">
      <c r="B67" s="35" t="s">
        <v>6</v>
      </c>
      <c r="C67" s="31">
        <v>30</v>
      </c>
      <c r="D67" s="31">
        <v>72</v>
      </c>
      <c r="E67" s="25">
        <f>D67/$D$55*100</f>
        <v>16.513761467889911</v>
      </c>
      <c r="F67" s="25">
        <f>(D67/C67-1)*100</f>
        <v>140</v>
      </c>
      <c r="G67" s="31">
        <v>77</v>
      </c>
      <c r="H67" s="31">
        <v>82</v>
      </c>
      <c r="I67" s="26">
        <f>H67/$H$55*100</f>
        <v>15.213358070500927</v>
      </c>
      <c r="J67" s="25">
        <f>(H67/G67-1)*100</f>
        <v>6.4935064935064846</v>
      </c>
      <c r="K67" s="31">
        <v>78</v>
      </c>
      <c r="L67" s="26">
        <f>K67/$K$55*100</f>
        <v>16.182572614107883</v>
      </c>
      <c r="M67" s="26">
        <f>IFERROR((K67/D67-1)*100,100)</f>
        <v>8.333333333333325</v>
      </c>
    </row>
    <row r="68" spans="2:13" ht="19.95" customHeight="1" outlineLevel="1" x14ac:dyDescent="0.25">
      <c r="B68" s="35" t="s">
        <v>7</v>
      </c>
      <c r="C68" s="31">
        <v>62903</v>
      </c>
      <c r="D68" s="31">
        <v>48931</v>
      </c>
      <c r="E68" s="25">
        <f>D68/$D$56*100</f>
        <v>15.660124945592338</v>
      </c>
      <c r="F68" s="25">
        <f t="shared" ref="F68:F70" si="37">(D68/C68-1)*100</f>
        <v>-22.211977171200104</v>
      </c>
      <c r="G68" s="31">
        <v>342006</v>
      </c>
      <c r="H68" s="31">
        <v>71668</v>
      </c>
      <c r="I68" s="26">
        <f>H68/$H$56*100</f>
        <v>28.663187153798468</v>
      </c>
      <c r="J68" s="25">
        <f t="shared" ref="J68:J70" si="38">(H68/G68-1)*100</f>
        <v>-79.044812079320252</v>
      </c>
      <c r="K68" s="31">
        <v>83264</v>
      </c>
      <c r="L68" s="26">
        <f>K68/$K$56*100</f>
        <v>28.438712497950707</v>
      </c>
      <c r="M68" s="26">
        <f t="shared" ref="M68:M70" si="39">IFERROR((K68/D68-1)*100,100)</f>
        <v>70.166152336964302</v>
      </c>
    </row>
    <row r="69" spans="2:13" ht="19.95" customHeight="1" outlineLevel="1" x14ac:dyDescent="0.25">
      <c r="B69" s="35" t="s">
        <v>8</v>
      </c>
      <c r="C69" s="31">
        <v>672080.44700000004</v>
      </c>
      <c r="D69" s="31">
        <v>763878.63600000017</v>
      </c>
      <c r="E69" s="25">
        <f>D69/$D$57*100</f>
        <v>21.958852647222031</v>
      </c>
      <c r="F69" s="25">
        <f t="shared" si="37"/>
        <v>13.658809657350467</v>
      </c>
      <c r="G69" s="31">
        <v>6980919.6320000011</v>
      </c>
      <c r="H69" s="31">
        <v>955877.61399999994</v>
      </c>
      <c r="I69" s="26">
        <f>H69/$H$57*100</f>
        <v>34.118157032268591</v>
      </c>
      <c r="J69" s="25">
        <f t="shared" si="38"/>
        <v>-86.307282358353902</v>
      </c>
      <c r="K69" s="31">
        <v>1515936.699</v>
      </c>
      <c r="L69" s="26">
        <f>K69/$K$57*100</f>
        <v>37.118324604471589</v>
      </c>
      <c r="M69" s="26">
        <f t="shared" si="39"/>
        <v>98.452558764845421</v>
      </c>
    </row>
    <row r="70" spans="2:13" ht="19.95" customHeight="1" outlineLevel="1" x14ac:dyDescent="0.25">
      <c r="B70" s="35" t="s">
        <v>73</v>
      </c>
      <c r="C70" s="75">
        <f t="shared" ref="C70" si="40">C69/C68*1000</f>
        <v>10684.394178338076</v>
      </c>
      <c r="D70" s="75">
        <f t="shared" ref="D70" si="41">D69/D68*1000</f>
        <v>15611.343238437805</v>
      </c>
      <c r="E70" s="25"/>
      <c r="F70" s="25">
        <f t="shared" si="37"/>
        <v>46.113508897760447</v>
      </c>
      <c r="G70" s="75">
        <f>G69/G68*1000</f>
        <v>20411.687607819749</v>
      </c>
      <c r="H70" s="75">
        <f>H69/H68*1000</f>
        <v>13337.579031087793</v>
      </c>
      <c r="I70" s="26"/>
      <c r="J70" s="25">
        <f t="shared" si="38"/>
        <v>-34.657146986816777</v>
      </c>
      <c r="K70" s="75">
        <f t="shared" ref="K70" si="42">K69/K68*1000</f>
        <v>18206.388102901612</v>
      </c>
      <c r="L70" s="75"/>
      <c r="M70" s="26">
        <f t="shared" si="39"/>
        <v>16.622816017998776</v>
      </c>
    </row>
    <row r="71" spans="2:13" ht="15" customHeight="1" outlineLevel="1" x14ac:dyDescent="0.25">
      <c r="B71" s="35"/>
      <c r="C71" s="31"/>
      <c r="D71" s="31"/>
      <c r="E71" s="25"/>
      <c r="F71" s="25"/>
      <c r="G71" s="31"/>
      <c r="H71" s="24"/>
      <c r="I71" s="26"/>
      <c r="J71" s="25"/>
      <c r="K71" s="24"/>
      <c r="L71" s="26"/>
      <c r="M71" s="26"/>
    </row>
    <row r="72" spans="2:13" ht="19.95" customHeight="1" outlineLevel="1" x14ac:dyDescent="0.25">
      <c r="B72" s="34" t="s">
        <v>37</v>
      </c>
      <c r="C72" s="31"/>
      <c r="D72" s="31"/>
      <c r="E72" s="25"/>
      <c r="F72" s="25"/>
      <c r="G72" s="31"/>
      <c r="I72" s="26"/>
      <c r="J72" s="25"/>
      <c r="L72" s="26"/>
      <c r="M72" s="26"/>
    </row>
    <row r="73" spans="2:13" ht="19.95" customHeight="1" outlineLevel="1" x14ac:dyDescent="0.25">
      <c r="B73" s="35" t="s">
        <v>6</v>
      </c>
      <c r="C73" s="31">
        <v>40</v>
      </c>
      <c r="D73" s="31">
        <v>31</v>
      </c>
      <c r="E73" s="25">
        <f>D73/$D$55*100</f>
        <v>7.1100917431192663</v>
      </c>
      <c r="F73" s="25">
        <f>(D73/C73-1)*100</f>
        <v>-22.499999999999996</v>
      </c>
      <c r="G73" s="31">
        <v>35</v>
      </c>
      <c r="H73" s="31">
        <v>33</v>
      </c>
      <c r="I73" s="26">
        <f>H73/$H$55*100</f>
        <v>6.1224489795918364</v>
      </c>
      <c r="J73" s="25">
        <f>(H73/G73-1)*100</f>
        <v>-5.7142857142857162</v>
      </c>
      <c r="K73" s="31">
        <v>39</v>
      </c>
      <c r="L73" s="26">
        <f>K73/$K$55*100</f>
        <v>8.0912863070539416</v>
      </c>
      <c r="M73" s="26">
        <f>IFERROR((K73/D73-1)*100,100)</f>
        <v>25.806451612903224</v>
      </c>
    </row>
    <row r="74" spans="2:13" ht="19.95" customHeight="1" outlineLevel="1" x14ac:dyDescent="0.25">
      <c r="B74" s="35" t="s">
        <v>7</v>
      </c>
      <c r="C74" s="31">
        <v>33412</v>
      </c>
      <c r="D74" s="31">
        <v>52222</v>
      </c>
      <c r="E74" s="25">
        <f>D74/$D$56*100</f>
        <v>16.713393245769005</v>
      </c>
      <c r="F74" s="25">
        <f t="shared" ref="F74:F76" si="43">(D74/C74-1)*100</f>
        <v>56.297138752544008</v>
      </c>
      <c r="G74" s="31">
        <v>52959</v>
      </c>
      <c r="H74" s="31">
        <v>47009</v>
      </c>
      <c r="I74" s="26">
        <f>H74/$H$56*100</f>
        <v>18.800967864498972</v>
      </c>
      <c r="J74" s="25">
        <f t="shared" ref="J74:J76" si="44">(H74/G74-1)*100</f>
        <v>-11.235106403066519</v>
      </c>
      <c r="K74" s="31">
        <v>16346</v>
      </c>
      <c r="L74" s="26">
        <f>K74/$K$56*100</f>
        <v>5.582955352751517</v>
      </c>
      <c r="M74" s="26">
        <f t="shared" ref="M74:M76" si="45">IFERROR((K74/D74-1)*100,100)</f>
        <v>-68.699015740492513</v>
      </c>
    </row>
    <row r="75" spans="2:13" ht="19.95" customHeight="1" outlineLevel="1" x14ac:dyDescent="0.25">
      <c r="B75" s="35" t="s">
        <v>8</v>
      </c>
      <c r="C75" s="31">
        <v>298856.679</v>
      </c>
      <c r="D75" s="31">
        <v>745057.97100000014</v>
      </c>
      <c r="E75" s="25">
        <f>D75/$D$57*100</f>
        <v>21.417824020447178</v>
      </c>
      <c r="F75" s="25">
        <f t="shared" si="43"/>
        <v>149.302767297364</v>
      </c>
      <c r="G75" s="31">
        <v>524440.11</v>
      </c>
      <c r="H75" s="31">
        <v>423730.89799999999</v>
      </c>
      <c r="I75" s="26">
        <f>H75/$H$57*100</f>
        <v>15.124234635950149</v>
      </c>
      <c r="J75" s="25">
        <f t="shared" si="44"/>
        <v>-19.203186422945418</v>
      </c>
      <c r="K75" s="31">
        <v>215472.18599999999</v>
      </c>
      <c r="L75" s="26">
        <f>K75/$K$57*100</f>
        <v>5.2759238221879583</v>
      </c>
      <c r="M75" s="26">
        <f t="shared" si="45"/>
        <v>-71.079809305201039</v>
      </c>
    </row>
    <row r="76" spans="2:13" ht="19.95" customHeight="1" outlineLevel="1" x14ac:dyDescent="0.25">
      <c r="B76" s="35" t="s">
        <v>73</v>
      </c>
      <c r="C76" s="75">
        <f t="shared" ref="C76" si="46">C75/C74*1000</f>
        <v>8944.5911349215858</v>
      </c>
      <c r="D76" s="75">
        <f t="shared" ref="D76" si="47">D75/D74*1000</f>
        <v>14267.12824097124</v>
      </c>
      <c r="E76" s="25"/>
      <c r="F76" s="25">
        <f t="shared" si="43"/>
        <v>59.505650127140399</v>
      </c>
      <c r="G76" s="75">
        <f>G75/G74*1000</f>
        <v>9902.7570384637165</v>
      </c>
      <c r="H76" s="75">
        <f>H75/H74*1000</f>
        <v>9013.8249696866551</v>
      </c>
      <c r="I76" s="26"/>
      <c r="J76" s="25">
        <f t="shared" si="44"/>
        <v>-8.9766119205421546</v>
      </c>
      <c r="K76" s="75">
        <f t="shared" ref="K76" si="48">K75/K74*1000</f>
        <v>13181.951914841549</v>
      </c>
      <c r="L76" s="75"/>
      <c r="M76" s="26">
        <f t="shared" si="45"/>
        <v>-7.6061300340272027</v>
      </c>
    </row>
    <row r="77" spans="2:13" ht="15" customHeight="1" outlineLevel="1" x14ac:dyDescent="0.25">
      <c r="B77" s="35"/>
      <c r="C77" s="31"/>
      <c r="D77" s="31"/>
      <c r="E77" s="25"/>
      <c r="F77" s="25"/>
      <c r="G77" s="31"/>
      <c r="H77" s="24"/>
      <c r="I77" s="26"/>
      <c r="J77" s="25"/>
      <c r="K77" s="24"/>
      <c r="L77" s="26"/>
      <c r="M77" s="26"/>
    </row>
    <row r="78" spans="2:13" ht="19.95" customHeight="1" outlineLevel="1" x14ac:dyDescent="0.25">
      <c r="B78" s="34" t="s">
        <v>38</v>
      </c>
      <c r="C78" s="31"/>
      <c r="D78" s="31"/>
      <c r="E78" s="25"/>
      <c r="F78" s="25"/>
      <c r="G78" s="31"/>
      <c r="I78" s="26"/>
      <c r="J78" s="25"/>
      <c r="L78" s="26"/>
      <c r="M78" s="26"/>
    </row>
    <row r="79" spans="2:13" ht="19.95" customHeight="1" outlineLevel="1" x14ac:dyDescent="0.25">
      <c r="B79" s="35" t="s">
        <v>6</v>
      </c>
      <c r="C79" s="31">
        <v>6</v>
      </c>
      <c r="D79" s="31">
        <v>4</v>
      </c>
      <c r="E79" s="25">
        <f>D79/$D$55*100</f>
        <v>0.91743119266055051</v>
      </c>
      <c r="F79" s="25">
        <f>(D79/C79-1)*100</f>
        <v>-33.333333333333336</v>
      </c>
      <c r="G79" s="31">
        <v>13</v>
      </c>
      <c r="H79" s="31">
        <v>1</v>
      </c>
      <c r="I79" s="26">
        <f>H79/$H$55*100</f>
        <v>0.1855287569573284</v>
      </c>
      <c r="J79" s="25">
        <f>(H79/G79-1)*100</f>
        <v>-92.307692307692307</v>
      </c>
      <c r="K79" s="31">
        <v>1</v>
      </c>
      <c r="L79" s="26">
        <f>K79/$K$55*100</f>
        <v>0.2074688796680498</v>
      </c>
      <c r="M79" s="26">
        <f>IFERROR((K79/D79-1)*100,100)</f>
        <v>-75</v>
      </c>
    </row>
    <row r="80" spans="2:13" ht="19.95" customHeight="1" outlineLevel="1" x14ac:dyDescent="0.25">
      <c r="B80" s="35" t="s">
        <v>7</v>
      </c>
      <c r="C80" s="31">
        <v>6955</v>
      </c>
      <c r="D80" s="31">
        <v>2107</v>
      </c>
      <c r="E80" s="25">
        <f>D80/$D$56*100</f>
        <v>0.67433494636044755</v>
      </c>
      <c r="F80" s="25">
        <f t="shared" ref="F80:F82" si="49">(D80/C80-1)*100</f>
        <v>-69.705248023005041</v>
      </c>
      <c r="G80" s="31">
        <v>25434</v>
      </c>
      <c r="H80" s="31">
        <v>345</v>
      </c>
      <c r="I80" s="26">
        <f>H80/$H$56*100</f>
        <v>0.13798068270442138</v>
      </c>
      <c r="J80" s="25">
        <f t="shared" ref="J80:J82" si="50">(H80/G80-1)*100</f>
        <v>-98.643548006605329</v>
      </c>
      <c r="K80" s="31">
        <v>674</v>
      </c>
      <c r="L80" s="26">
        <f>K80/$K$56*100</f>
        <v>0.2302038362752063</v>
      </c>
      <c r="M80" s="26">
        <f t="shared" ref="M80:M82" si="51">IFERROR((K80/D80-1)*100,100)</f>
        <v>-68.011390602752726</v>
      </c>
    </row>
    <row r="81" spans="2:13" ht="19.95" customHeight="1" outlineLevel="1" x14ac:dyDescent="0.25">
      <c r="B81" s="35" t="s">
        <v>8</v>
      </c>
      <c r="C81" s="31">
        <v>27630.54</v>
      </c>
      <c r="D81" s="31">
        <v>15676.289000000001</v>
      </c>
      <c r="E81" s="25">
        <f>D81/$D$57*100</f>
        <v>0.45063875854523511</v>
      </c>
      <c r="F81" s="25">
        <f t="shared" si="49"/>
        <v>-43.264630369149501</v>
      </c>
      <c r="G81" s="31">
        <v>81131.284</v>
      </c>
      <c r="H81" s="31">
        <v>5847.7979999999998</v>
      </c>
      <c r="I81" s="26">
        <f>H81/$H$57*100</f>
        <v>0.20872556019183669</v>
      </c>
      <c r="J81" s="25">
        <f t="shared" si="50"/>
        <v>-92.792178661932681</v>
      </c>
      <c r="K81" s="31">
        <v>2756.134</v>
      </c>
      <c r="L81" s="26">
        <f>K81/$K$57*100</f>
        <v>6.7485058269851073E-2</v>
      </c>
      <c r="M81" s="26">
        <f t="shared" si="51"/>
        <v>-82.418453755222302</v>
      </c>
    </row>
    <row r="82" spans="2:13" ht="19.95" customHeight="1" outlineLevel="1" x14ac:dyDescent="0.25">
      <c r="B82" s="35" t="s">
        <v>73</v>
      </c>
      <c r="C82" s="75">
        <f t="shared" ref="C82" si="52">C81/C80*1000</f>
        <v>3972.7591660675776</v>
      </c>
      <c r="D82" s="75">
        <f t="shared" ref="D82" si="53">D81/D80*1000</f>
        <v>7440.099193165639</v>
      </c>
      <c r="E82" s="25"/>
      <c r="F82" s="25">
        <f t="shared" si="49"/>
        <v>87.277881244691628</v>
      </c>
      <c r="G82" s="75">
        <f>G81/G80*1000</f>
        <v>3189.8751277817096</v>
      </c>
      <c r="H82" s="75">
        <f>H81/H80*1000</f>
        <v>16950.139130434782</v>
      </c>
      <c r="I82" s="26"/>
      <c r="J82" s="25">
        <f t="shared" si="50"/>
        <v>431.37312438378058</v>
      </c>
      <c r="K82" s="75">
        <f t="shared" ref="K82" si="54">K81/K80*1000</f>
        <v>4089.2195845697329</v>
      </c>
      <c r="L82" s="75"/>
      <c r="M82" s="26">
        <f t="shared" si="51"/>
        <v>-45.038103949930843</v>
      </c>
    </row>
    <row r="83" spans="2:13" ht="15" customHeight="1" outlineLevel="1" x14ac:dyDescent="0.25">
      <c r="B83" s="35"/>
      <c r="C83" s="31"/>
      <c r="D83" s="31"/>
      <c r="E83" s="25"/>
      <c r="F83" s="25"/>
      <c r="G83" s="31"/>
      <c r="H83" s="24"/>
      <c r="I83" s="26"/>
      <c r="J83" s="25"/>
      <c r="K83" s="24"/>
      <c r="L83" s="26"/>
      <c r="M83" s="26"/>
    </row>
    <row r="84" spans="2:13" ht="19.95" customHeight="1" outlineLevel="1" x14ac:dyDescent="0.25">
      <c r="B84" s="34" t="s">
        <v>39</v>
      </c>
      <c r="C84" s="31"/>
      <c r="D84" s="31"/>
      <c r="E84" s="25"/>
      <c r="F84" s="25"/>
      <c r="G84" s="31"/>
      <c r="I84" s="26"/>
      <c r="J84" s="25"/>
      <c r="L84" s="26"/>
      <c r="M84" s="26"/>
    </row>
    <row r="85" spans="2:13" ht="19.95" customHeight="1" outlineLevel="1" x14ac:dyDescent="0.25">
      <c r="B85" s="35" t="s">
        <v>6</v>
      </c>
      <c r="C85" s="31">
        <v>1</v>
      </c>
      <c r="D85" s="31">
        <v>6</v>
      </c>
      <c r="E85" s="25">
        <f>D85/$D$55*100</f>
        <v>1.3761467889908259</v>
      </c>
      <c r="F85" s="25">
        <f>IFERROR((D85/C85-1)*100,0)</f>
        <v>500</v>
      </c>
      <c r="G85" s="31">
        <v>1</v>
      </c>
      <c r="H85" s="31">
        <v>3</v>
      </c>
      <c r="I85" s="26">
        <f>H85/$H$55*100</f>
        <v>0.55658627087198509</v>
      </c>
      <c r="J85" s="25">
        <f t="shared" ref="J85:J86" si="55">IFERROR((H85/G85-1)*100,100)</f>
        <v>200</v>
      </c>
      <c r="K85" s="31">
        <v>1</v>
      </c>
      <c r="L85" s="26">
        <f>K85/$K$55*100</f>
        <v>0.2074688796680498</v>
      </c>
      <c r="M85" s="26">
        <f>IFERROR((K85/D85-1)*100,100)</f>
        <v>-83.333333333333343</v>
      </c>
    </row>
    <row r="86" spans="2:13" ht="19.95" customHeight="1" outlineLevel="1" x14ac:dyDescent="0.25">
      <c r="B86" s="35" t="s">
        <v>8</v>
      </c>
      <c r="C86" s="31">
        <v>95.2</v>
      </c>
      <c r="D86" s="31">
        <v>31703.866999999998</v>
      </c>
      <c r="E86" s="25">
        <f>D87/$D$57*100</f>
        <v>0</v>
      </c>
      <c r="F86" s="25">
        <f>IFERROR((D86/C86-1)*100,0)</f>
        <v>33202.381302521011</v>
      </c>
      <c r="G86" s="31">
        <v>2000</v>
      </c>
      <c r="H86" s="31">
        <v>5038.701</v>
      </c>
      <c r="I86" s="26">
        <f>H87/$H$57*100</f>
        <v>0</v>
      </c>
      <c r="J86" s="25">
        <f t="shared" si="55"/>
        <v>151.93504999999999</v>
      </c>
      <c r="K86" s="31">
        <v>40</v>
      </c>
      <c r="L86" s="26">
        <f>K87/$K$57*100</f>
        <v>0</v>
      </c>
      <c r="M86" s="26">
        <f t="shared" ref="M86" si="56">IFERROR((K86/D86-1)*100,100)</f>
        <v>-99.873832425552379</v>
      </c>
    </row>
    <row r="87" spans="2:13" ht="15" customHeight="1" outlineLevel="1" x14ac:dyDescent="0.25">
      <c r="C87" s="24"/>
      <c r="D87" s="24"/>
      <c r="F87" s="25"/>
      <c r="G87" s="24"/>
      <c r="H87" s="24"/>
      <c r="J87" s="25"/>
      <c r="K87" s="24"/>
      <c r="M87" s="26"/>
    </row>
    <row r="88" spans="2:13" ht="19.95" customHeight="1" outlineLevel="1" x14ac:dyDescent="0.25">
      <c r="B88" s="32" t="s">
        <v>66</v>
      </c>
      <c r="E88" s="25"/>
      <c r="F88" s="25"/>
      <c r="I88" s="26"/>
      <c r="J88" s="25"/>
      <c r="L88" s="26"/>
      <c r="M88" s="26"/>
    </row>
    <row r="89" spans="2:13" ht="19.95" customHeight="1" outlineLevel="1" x14ac:dyDescent="0.25">
      <c r="B89" s="33" t="s">
        <v>6</v>
      </c>
      <c r="C89" s="31">
        <v>5</v>
      </c>
      <c r="D89" s="31">
        <v>5</v>
      </c>
      <c r="E89" s="25">
        <f>D89/$D$7*100</f>
        <v>0.28868360277136257</v>
      </c>
      <c r="F89" s="25">
        <f t="shared" ref="F89:F92" si="57">(D89/C89-1)*100</f>
        <v>0</v>
      </c>
      <c r="G89" s="31">
        <v>2</v>
      </c>
      <c r="H89" s="23">
        <v>6</v>
      </c>
      <c r="I89" s="26">
        <f>H89/$H$7*100</f>
        <v>0.29629629629629628</v>
      </c>
      <c r="J89" s="25">
        <f t="shared" ref="J89:J91" si="58">IFERROR((H89/G89-1)*100,100)</f>
        <v>200</v>
      </c>
      <c r="K89" s="23">
        <v>5</v>
      </c>
      <c r="L89" s="26">
        <f>K89/$K$7*100</f>
        <v>0.29429075927015891</v>
      </c>
      <c r="M89" s="26">
        <f>IFERROR((K89/D89-1)*100,100)</f>
        <v>0</v>
      </c>
    </row>
    <row r="90" spans="2:13" ht="19.95" customHeight="1" outlineLevel="1" x14ac:dyDescent="0.25">
      <c r="B90" s="33" t="s">
        <v>7</v>
      </c>
      <c r="C90" s="31">
        <v>675</v>
      </c>
      <c r="D90" s="31">
        <v>4323</v>
      </c>
      <c r="E90" s="25">
        <f>D90/$D$8*100</f>
        <v>0.73645530416472882</v>
      </c>
      <c r="F90" s="25">
        <f t="shared" si="57"/>
        <v>540.44444444444446</v>
      </c>
      <c r="G90" s="31">
        <v>1189</v>
      </c>
      <c r="H90" s="24">
        <v>2805</v>
      </c>
      <c r="I90" s="26">
        <f>H90/$H$8*100</f>
        <v>0.62449072280626761</v>
      </c>
      <c r="J90" s="25">
        <f t="shared" si="58"/>
        <v>135.9125315391085</v>
      </c>
      <c r="K90" s="24">
        <v>3332</v>
      </c>
      <c r="L90" s="26">
        <f>K90/$K$8*100</f>
        <v>0.69080331801209527</v>
      </c>
      <c r="M90" s="26">
        <f t="shared" ref="M90:M92" si="59">IFERROR((K90/D90-1)*100,100)</f>
        <v>-22.923895442979415</v>
      </c>
    </row>
    <row r="91" spans="2:13" ht="19.95" customHeight="1" outlineLevel="1" x14ac:dyDescent="0.25">
      <c r="B91" s="33" t="s">
        <v>8</v>
      </c>
      <c r="C91" s="31">
        <v>6871.7860000000001</v>
      </c>
      <c r="D91" s="31">
        <v>36222.951000000001</v>
      </c>
      <c r="E91" s="25">
        <f>D91/$D$9*100</f>
        <v>0.53345804034093014</v>
      </c>
      <c r="F91" s="25">
        <f t="shared" si="57"/>
        <v>427.12571375185433</v>
      </c>
      <c r="G91" s="31">
        <v>5973.8680000000004</v>
      </c>
      <c r="H91" s="24">
        <v>29460.855</v>
      </c>
      <c r="I91" s="26">
        <f>H91/$H$9*100</f>
        <v>0.49191765053424918</v>
      </c>
      <c r="J91" s="25">
        <f t="shared" si="58"/>
        <v>393.16213548742621</v>
      </c>
      <c r="K91" s="24">
        <v>32413.210999999999</v>
      </c>
      <c r="L91" s="26">
        <f>K91/$K$9*100</f>
        <v>0.45440505899977668</v>
      </c>
      <c r="M91" s="26">
        <f t="shared" si="59"/>
        <v>-10.517475508828644</v>
      </c>
    </row>
    <row r="92" spans="2:13" ht="19.95" customHeight="1" outlineLevel="1" x14ac:dyDescent="0.25">
      <c r="B92" s="33" t="s">
        <v>73</v>
      </c>
      <c r="C92" s="75">
        <f t="shared" ref="C92" si="60">C91/C90*1000</f>
        <v>10180.423703703704</v>
      </c>
      <c r="D92" s="75">
        <f t="shared" ref="D92" si="61">D91/D90*1000</f>
        <v>8379.1235253296327</v>
      </c>
      <c r="E92" s="25"/>
      <c r="F92" s="25">
        <f t="shared" si="57"/>
        <v>-17.693764334373885</v>
      </c>
      <c r="G92" s="75">
        <f>G91/G90*1000</f>
        <v>5024.2792262405383</v>
      </c>
      <c r="H92" s="75">
        <f>H91/H90*1000</f>
        <v>10502.978609625668</v>
      </c>
      <c r="I92" s="26"/>
      <c r="J92" s="25">
        <f t="shared" ref="J92" si="62">(H92/G92-1)*100</f>
        <v>109.0444845256862</v>
      </c>
      <c r="K92" s="75">
        <f t="shared" ref="K92" si="63">K91/K90*1000</f>
        <v>9727.8544417767098</v>
      </c>
      <c r="L92" s="75"/>
      <c r="M92" s="26">
        <f t="shared" si="59"/>
        <v>16.096324542417072</v>
      </c>
    </row>
    <row r="93" spans="2:13" ht="15" customHeight="1" outlineLevel="1" x14ac:dyDescent="0.25">
      <c r="B93" s="33"/>
      <c r="C93" s="31"/>
      <c r="D93" s="31"/>
      <c r="E93" s="25"/>
      <c r="F93" s="25"/>
      <c r="G93" s="31"/>
      <c r="H93" s="24"/>
      <c r="I93" s="26"/>
      <c r="J93" s="25"/>
      <c r="K93" s="24"/>
      <c r="L93" s="26"/>
      <c r="M93" s="26"/>
    </row>
    <row r="94" spans="2:13" ht="19.95" customHeight="1" outlineLevel="1" x14ac:dyDescent="0.25">
      <c r="B94" s="32" t="s">
        <v>67</v>
      </c>
      <c r="C94" s="31"/>
      <c r="D94" s="31"/>
      <c r="E94" s="25"/>
      <c r="F94" s="25"/>
      <c r="G94" s="31"/>
      <c r="I94" s="26"/>
      <c r="J94" s="25"/>
      <c r="L94" s="26"/>
      <c r="M94" s="26"/>
    </row>
    <row r="95" spans="2:13" ht="19.95" customHeight="1" outlineLevel="1" x14ac:dyDescent="0.25">
      <c r="B95" s="33" t="s">
        <v>6</v>
      </c>
      <c r="C95" s="31">
        <v>180</v>
      </c>
      <c r="D95" s="31">
        <v>84</v>
      </c>
      <c r="E95" s="25">
        <f>D95/$D$7*100</f>
        <v>4.8498845265588919</v>
      </c>
      <c r="F95" s="25">
        <f>(D95/C95-1)*100</f>
        <v>-53.333333333333336</v>
      </c>
      <c r="G95" s="31">
        <v>75</v>
      </c>
      <c r="H95" s="23">
        <v>135</v>
      </c>
      <c r="I95" s="26">
        <f>H95/$H$7*100</f>
        <v>6.666666666666667</v>
      </c>
      <c r="J95" s="25">
        <f>(H95/G95-1)*100</f>
        <v>80</v>
      </c>
      <c r="K95" s="24">
        <v>148</v>
      </c>
      <c r="L95" s="26">
        <f>K95/$K$7*100</f>
        <v>8.7110064743967044</v>
      </c>
      <c r="M95" s="26">
        <f>IFERROR((K95/D95-1)*100,100)</f>
        <v>76.19047619047619</v>
      </c>
    </row>
    <row r="96" spans="2:13" ht="19.95" customHeight="1" outlineLevel="1" x14ac:dyDescent="0.25">
      <c r="B96" s="33" t="s">
        <v>8</v>
      </c>
      <c r="C96" s="31">
        <v>116598.181</v>
      </c>
      <c r="D96" s="31">
        <v>223920.49</v>
      </c>
      <c r="E96" s="25">
        <f>D96/$D$9*100</f>
        <v>3.2976933819550158</v>
      </c>
      <c r="F96" s="25">
        <f t="shared" ref="F96" si="64">(D96/C96-1)*100</f>
        <v>92.044582582296016</v>
      </c>
      <c r="G96" s="31">
        <v>114984.345</v>
      </c>
      <c r="H96" s="24">
        <v>504648.565</v>
      </c>
      <c r="I96" s="26">
        <f>H96/$H$9*100</f>
        <v>8.4262841808318303</v>
      </c>
      <c r="J96" s="25">
        <f t="shared" ref="J96" si="65">(H96/G96-1)*100</f>
        <v>338.88458467976665</v>
      </c>
      <c r="K96" s="24">
        <v>506782.978</v>
      </c>
      <c r="L96" s="26">
        <f>K96/$K$9*100</f>
        <v>7.1046570800459268</v>
      </c>
      <c r="M96" s="26">
        <f t="shared" ref="M96" si="66">IFERROR((K96/D96-1)*100,100)</f>
        <v>126.3227353602165</v>
      </c>
    </row>
    <row r="97" spans="2:13" ht="14.4" outlineLevel="1" thickBot="1" x14ac:dyDescent="0.3">
      <c r="B97" s="38"/>
      <c r="C97" s="38"/>
      <c r="D97" s="38"/>
      <c r="E97" s="38"/>
      <c r="F97" s="40"/>
      <c r="G97" s="38"/>
      <c r="H97" s="38"/>
      <c r="I97" s="38"/>
      <c r="J97" s="38"/>
      <c r="K97" s="38"/>
      <c r="L97" s="38"/>
      <c r="M97" s="41"/>
    </row>
    <row r="98" spans="2:13" hidden="1" outlineLevel="1" x14ac:dyDescent="0.25"/>
    <row r="99" spans="2:13" x14ac:dyDescent="0.25">
      <c r="B99" s="16" t="s">
        <v>58</v>
      </c>
    </row>
    <row r="100" spans="2:13" x14ac:dyDescent="0.25">
      <c r="B100" s="16" t="s">
        <v>75</v>
      </c>
    </row>
    <row r="101" spans="2:13" x14ac:dyDescent="0.25">
      <c r="B101" s="16" t="s">
        <v>76</v>
      </c>
    </row>
    <row r="102" spans="2:13" x14ac:dyDescent="0.25">
      <c r="B102" s="16" t="s">
        <v>51</v>
      </c>
    </row>
  </sheetData>
  <mergeCells count="10">
    <mergeCell ref="D4:F4"/>
    <mergeCell ref="H4:J4"/>
    <mergeCell ref="K4:M4"/>
    <mergeCell ref="B1:M1"/>
    <mergeCell ref="B2:M2"/>
    <mergeCell ref="B49:M49"/>
    <mergeCell ref="B50:M50"/>
    <mergeCell ref="D52:F52"/>
    <mergeCell ref="H52:J52"/>
    <mergeCell ref="K52:M52"/>
  </mergeCells>
  <pageMargins left="0.7" right="0.7" top="0.75" bottom="0.75" header="0.3" footer="0.3"/>
  <pageSetup paperSize="9" scale="66" orientation="portrait" horizontalDpi="0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Table 1.a</vt:lpstr>
      <vt:lpstr>Table A</vt:lpstr>
      <vt:lpstr>Figures</vt:lpstr>
      <vt:lpstr>Sheet1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ANTHONY</dc:creator>
  <cp:lastModifiedBy>Mark  Anthony Narsico</cp:lastModifiedBy>
  <cp:lastPrinted>2023-09-27T06:28:21Z</cp:lastPrinted>
  <dcterms:created xsi:type="dcterms:W3CDTF">2023-09-21T05:40:30Z</dcterms:created>
  <dcterms:modified xsi:type="dcterms:W3CDTF">2024-03-26T13:43:53Z</dcterms:modified>
</cp:coreProperties>
</file>